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2 - Tools\"/>
    </mc:Choice>
  </mc:AlternateContent>
  <bookViews>
    <workbookView xWindow="540" yWindow="-195" windowWidth="22995" windowHeight="11640"/>
  </bookViews>
  <sheets>
    <sheet name="202001" sheetId="12" r:id="rId1"/>
    <sheet name="202002" sheetId="8" r:id="rId2"/>
    <sheet name="202003" sheetId="9" r:id="rId3"/>
    <sheet name="202004" sheetId="10" r:id="rId4"/>
    <sheet name="202005" sheetId="11" r:id="rId5"/>
    <sheet name="202006" sheetId="6" r:id="rId6"/>
    <sheet name="202007" sheetId="7" r:id="rId7"/>
    <sheet name="202008" sheetId="5" r:id="rId8"/>
    <sheet name="202009" sheetId="2" r:id="rId9"/>
    <sheet name="202010" sheetId="13" r:id="rId10"/>
    <sheet name="202011" sheetId="14" r:id="rId11"/>
    <sheet name="202012" sheetId="15" r:id="rId12"/>
    <sheet name="Listenvorgaben" sheetId="3" r:id="rId13"/>
    <sheet name="VMA Tabelle" sheetId="16" r:id="rId14"/>
  </sheets>
  <definedNames>
    <definedName name="_xlnm._FilterDatabase" localSheetId="13" hidden="1">'VMA Tabelle'!$A$4:$D$242</definedName>
    <definedName name="_xlnm.Print_Area" localSheetId="0">'202001'!$A$1:$Q$41</definedName>
    <definedName name="_xlnm.Print_Area" localSheetId="1">'202002'!$A$1:$Q$41</definedName>
    <definedName name="_xlnm.Print_Area" localSheetId="2">'202003'!$A$1:$Q$41</definedName>
    <definedName name="_xlnm.Print_Area" localSheetId="3">'202004'!$A$1:$Q$41</definedName>
    <definedName name="_xlnm.Print_Area" localSheetId="4">'202005'!$A$1:$Q$41</definedName>
    <definedName name="_xlnm.Print_Area" localSheetId="5">'202006'!$A$1:$Q$41</definedName>
    <definedName name="_xlnm.Print_Area" localSheetId="6">'202007'!$A$1:$Q$41</definedName>
    <definedName name="_xlnm.Print_Area" localSheetId="7">'202008'!$A$1:$Q$41</definedName>
    <definedName name="_xlnm.Print_Area" localSheetId="8">'202009'!$A$1:$Q$41</definedName>
    <definedName name="_xlnm.Print_Area" localSheetId="9">'202010'!$A$1:$Q$41</definedName>
    <definedName name="_xlnm.Print_Area" localSheetId="10">'202011'!$A$1:$Q$41</definedName>
    <definedName name="_xlnm.Print_Area" localSheetId="11">'202012'!$A$1:$Q$41</definedName>
  </definedNames>
  <calcPr calcId="162913"/>
</workbook>
</file>

<file path=xl/calcChain.xml><?xml version="1.0" encoding="utf-8"?>
<calcChain xmlns="http://schemas.openxmlformats.org/spreadsheetml/2006/main">
  <c r="O10" i="15" l="1"/>
  <c r="O11" i="15"/>
  <c r="O12" i="15"/>
  <c r="O13" i="15"/>
  <c r="O14" i="15"/>
  <c r="O15" i="15"/>
  <c r="O16" i="15"/>
  <c r="O17" i="15"/>
  <c r="O18" i="15"/>
  <c r="O19" i="15"/>
  <c r="O20" i="15"/>
  <c r="O21" i="15"/>
  <c r="O22" i="15"/>
  <c r="O23" i="15"/>
  <c r="O24" i="15"/>
  <c r="O25" i="15"/>
  <c r="O26" i="15"/>
  <c r="O27" i="15"/>
  <c r="O28" i="15"/>
  <c r="O29" i="15"/>
  <c r="O30" i="15"/>
  <c r="O31" i="15"/>
  <c r="O32" i="15"/>
  <c r="O33" i="15"/>
  <c r="O34" i="15"/>
  <c r="O35" i="15"/>
  <c r="O9" i="15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34" i="14"/>
  <c r="O35" i="14"/>
  <c r="O9" i="14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9" i="13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9" i="2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9" i="5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9" i="7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9" i="6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9" i="11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9" i="10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9" i="9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Q10" i="12"/>
  <c r="Q11" i="12"/>
  <c r="Q12" i="12"/>
  <c r="Q13" i="12"/>
  <c r="O14" i="12"/>
  <c r="Q14" i="12"/>
  <c r="O15" i="12"/>
  <c r="Q15" i="12"/>
  <c r="O16" i="12"/>
  <c r="Q16" i="12"/>
  <c r="O17" i="12"/>
  <c r="Q17" i="12"/>
  <c r="O18" i="12"/>
  <c r="Q18" i="12"/>
  <c r="O19" i="12"/>
  <c r="Q19" i="12"/>
  <c r="O20" i="12"/>
  <c r="Q20" i="12"/>
  <c r="O21" i="12"/>
  <c r="Q21" i="12"/>
  <c r="O22" i="12"/>
  <c r="Q22" i="12"/>
  <c r="O23" i="12"/>
  <c r="Q23" i="12"/>
  <c r="O24" i="12"/>
  <c r="Q24" i="12"/>
  <c r="O25" i="12"/>
  <c r="Q25" i="12"/>
  <c r="O26" i="12"/>
  <c r="Q26" i="12"/>
  <c r="O27" i="12"/>
  <c r="Q27" i="12"/>
  <c r="O28" i="12"/>
  <c r="Q28" i="12"/>
  <c r="O29" i="12"/>
  <c r="Q29" i="12"/>
  <c r="O30" i="12"/>
  <c r="Q30" i="12"/>
  <c r="O31" i="12"/>
  <c r="Q31" i="12"/>
  <c r="O32" i="12"/>
  <c r="Q32" i="12"/>
  <c r="O33" i="12"/>
  <c r="Q33" i="12"/>
  <c r="O34" i="12"/>
  <c r="Q34" i="12"/>
  <c r="O35" i="12"/>
  <c r="Q35" i="12"/>
  <c r="N9" i="12"/>
  <c r="N10" i="12"/>
  <c r="Q36" i="12" l="1"/>
  <c r="Q37" i="12" s="1"/>
  <c r="K1" i="12"/>
  <c r="M10" i="12" l="1"/>
  <c r="O10" i="12" s="1"/>
  <c r="P10" i="12" s="1"/>
  <c r="N10" i="15" l="1"/>
  <c r="P10" i="15" s="1"/>
  <c r="N11" i="15"/>
  <c r="P11" i="15" s="1"/>
  <c r="N12" i="15"/>
  <c r="P12" i="15" s="1"/>
  <c r="N13" i="15"/>
  <c r="P13" i="15" s="1"/>
  <c r="N14" i="15"/>
  <c r="P14" i="15" s="1"/>
  <c r="N15" i="15"/>
  <c r="P15" i="15" s="1"/>
  <c r="N16" i="15"/>
  <c r="P16" i="15" s="1"/>
  <c r="N17" i="15"/>
  <c r="P17" i="15" s="1"/>
  <c r="N18" i="15"/>
  <c r="P18" i="15" s="1"/>
  <c r="N19" i="15"/>
  <c r="P19" i="15" s="1"/>
  <c r="N20" i="15"/>
  <c r="P20" i="15" s="1"/>
  <c r="N21" i="15"/>
  <c r="P21" i="15" s="1"/>
  <c r="N22" i="15"/>
  <c r="P22" i="15" s="1"/>
  <c r="N23" i="15"/>
  <c r="P23" i="15" s="1"/>
  <c r="N24" i="15"/>
  <c r="P24" i="15" s="1"/>
  <c r="N25" i="15"/>
  <c r="P25" i="15" s="1"/>
  <c r="N26" i="15"/>
  <c r="P26" i="15" s="1"/>
  <c r="N27" i="15"/>
  <c r="P27" i="15" s="1"/>
  <c r="N28" i="15"/>
  <c r="P28" i="15" s="1"/>
  <c r="N29" i="15"/>
  <c r="P29" i="15" s="1"/>
  <c r="N30" i="15"/>
  <c r="P30" i="15" s="1"/>
  <c r="N31" i="15"/>
  <c r="P31" i="15" s="1"/>
  <c r="N32" i="15"/>
  <c r="P32" i="15" s="1"/>
  <c r="N33" i="15"/>
  <c r="P33" i="15" s="1"/>
  <c r="N34" i="15"/>
  <c r="P34" i="15" s="1"/>
  <c r="N35" i="15"/>
  <c r="P35" i="15" s="1"/>
  <c r="N9" i="15"/>
  <c r="P9" i="15" s="1"/>
  <c r="N10" i="14"/>
  <c r="P10" i="14" s="1"/>
  <c r="N11" i="14"/>
  <c r="P11" i="14" s="1"/>
  <c r="N12" i="14"/>
  <c r="P12" i="14" s="1"/>
  <c r="N13" i="14"/>
  <c r="P13" i="14" s="1"/>
  <c r="N14" i="14"/>
  <c r="P14" i="14" s="1"/>
  <c r="N15" i="14"/>
  <c r="P15" i="14" s="1"/>
  <c r="N16" i="14"/>
  <c r="P16" i="14" s="1"/>
  <c r="N17" i="14"/>
  <c r="P17" i="14" s="1"/>
  <c r="N18" i="14"/>
  <c r="P18" i="14" s="1"/>
  <c r="N19" i="14"/>
  <c r="P19" i="14" s="1"/>
  <c r="N20" i="14"/>
  <c r="P20" i="14" s="1"/>
  <c r="N21" i="14"/>
  <c r="P21" i="14" s="1"/>
  <c r="N22" i="14"/>
  <c r="P22" i="14" s="1"/>
  <c r="N23" i="14"/>
  <c r="P23" i="14" s="1"/>
  <c r="N24" i="14"/>
  <c r="P24" i="14" s="1"/>
  <c r="N25" i="14"/>
  <c r="P25" i="14" s="1"/>
  <c r="N26" i="14"/>
  <c r="P26" i="14" s="1"/>
  <c r="N27" i="14"/>
  <c r="P27" i="14" s="1"/>
  <c r="N28" i="14"/>
  <c r="P28" i="14" s="1"/>
  <c r="N29" i="14"/>
  <c r="P29" i="14" s="1"/>
  <c r="N30" i="14"/>
  <c r="P30" i="14" s="1"/>
  <c r="N31" i="14"/>
  <c r="P31" i="14" s="1"/>
  <c r="N32" i="14"/>
  <c r="P32" i="14" s="1"/>
  <c r="N33" i="14"/>
  <c r="P33" i="14" s="1"/>
  <c r="N34" i="14"/>
  <c r="P34" i="14" s="1"/>
  <c r="N35" i="14"/>
  <c r="P35" i="14" s="1"/>
  <c r="N9" i="14"/>
  <c r="P9" i="14" s="1"/>
  <c r="N10" i="13"/>
  <c r="P10" i="13" s="1"/>
  <c r="N11" i="13"/>
  <c r="P11" i="13" s="1"/>
  <c r="N12" i="13"/>
  <c r="P12" i="13" s="1"/>
  <c r="N13" i="13"/>
  <c r="P13" i="13" s="1"/>
  <c r="N14" i="13"/>
  <c r="P14" i="13" s="1"/>
  <c r="N15" i="13"/>
  <c r="P15" i="13" s="1"/>
  <c r="N16" i="13"/>
  <c r="P16" i="13" s="1"/>
  <c r="N17" i="13"/>
  <c r="P17" i="13" s="1"/>
  <c r="N18" i="13"/>
  <c r="P18" i="13" s="1"/>
  <c r="N19" i="13"/>
  <c r="P19" i="13" s="1"/>
  <c r="N20" i="13"/>
  <c r="P20" i="13" s="1"/>
  <c r="N21" i="13"/>
  <c r="P21" i="13" s="1"/>
  <c r="N22" i="13"/>
  <c r="P22" i="13" s="1"/>
  <c r="N23" i="13"/>
  <c r="P23" i="13" s="1"/>
  <c r="N24" i="13"/>
  <c r="P24" i="13" s="1"/>
  <c r="N25" i="13"/>
  <c r="P25" i="13" s="1"/>
  <c r="N26" i="13"/>
  <c r="P26" i="13" s="1"/>
  <c r="N27" i="13"/>
  <c r="P27" i="13" s="1"/>
  <c r="N28" i="13"/>
  <c r="P28" i="13" s="1"/>
  <c r="N29" i="13"/>
  <c r="P29" i="13" s="1"/>
  <c r="N30" i="13"/>
  <c r="P30" i="13" s="1"/>
  <c r="N31" i="13"/>
  <c r="P31" i="13" s="1"/>
  <c r="N32" i="13"/>
  <c r="P32" i="13" s="1"/>
  <c r="N33" i="13"/>
  <c r="P33" i="13" s="1"/>
  <c r="N34" i="13"/>
  <c r="P34" i="13" s="1"/>
  <c r="N35" i="13"/>
  <c r="P35" i="13" s="1"/>
  <c r="N9" i="13"/>
  <c r="P9" i="13" s="1"/>
  <c r="N10" i="2"/>
  <c r="P10" i="2" s="1"/>
  <c r="N11" i="2"/>
  <c r="P11" i="2" s="1"/>
  <c r="N12" i="2"/>
  <c r="P12" i="2" s="1"/>
  <c r="N13" i="2"/>
  <c r="P13" i="2" s="1"/>
  <c r="N14" i="2"/>
  <c r="P14" i="2" s="1"/>
  <c r="N15" i="2"/>
  <c r="P15" i="2" s="1"/>
  <c r="N16" i="2"/>
  <c r="P16" i="2" s="1"/>
  <c r="N17" i="2"/>
  <c r="P17" i="2" s="1"/>
  <c r="N18" i="2"/>
  <c r="P18" i="2" s="1"/>
  <c r="N19" i="2"/>
  <c r="P19" i="2" s="1"/>
  <c r="N20" i="2"/>
  <c r="P20" i="2" s="1"/>
  <c r="N21" i="2"/>
  <c r="P21" i="2" s="1"/>
  <c r="N22" i="2"/>
  <c r="P22" i="2" s="1"/>
  <c r="N23" i="2"/>
  <c r="P23" i="2" s="1"/>
  <c r="N24" i="2"/>
  <c r="P24" i="2" s="1"/>
  <c r="N25" i="2"/>
  <c r="P25" i="2" s="1"/>
  <c r="N26" i="2"/>
  <c r="P26" i="2" s="1"/>
  <c r="N27" i="2"/>
  <c r="P27" i="2" s="1"/>
  <c r="N28" i="2"/>
  <c r="P28" i="2" s="1"/>
  <c r="N29" i="2"/>
  <c r="P29" i="2" s="1"/>
  <c r="N30" i="2"/>
  <c r="P30" i="2" s="1"/>
  <c r="N31" i="2"/>
  <c r="P31" i="2" s="1"/>
  <c r="N32" i="2"/>
  <c r="P32" i="2" s="1"/>
  <c r="N33" i="2"/>
  <c r="P33" i="2" s="1"/>
  <c r="N34" i="2"/>
  <c r="P34" i="2" s="1"/>
  <c r="N35" i="2"/>
  <c r="P35" i="2" s="1"/>
  <c r="N9" i="2"/>
  <c r="P9" i="2" s="1"/>
  <c r="N10" i="5"/>
  <c r="P10" i="5" s="1"/>
  <c r="N11" i="5"/>
  <c r="P11" i="5" s="1"/>
  <c r="N12" i="5"/>
  <c r="P12" i="5" s="1"/>
  <c r="N13" i="5"/>
  <c r="P13" i="5" s="1"/>
  <c r="N14" i="5"/>
  <c r="P14" i="5" s="1"/>
  <c r="N15" i="5"/>
  <c r="P15" i="5" s="1"/>
  <c r="N16" i="5"/>
  <c r="P16" i="5" s="1"/>
  <c r="N17" i="5"/>
  <c r="P17" i="5" s="1"/>
  <c r="N18" i="5"/>
  <c r="P18" i="5" s="1"/>
  <c r="N19" i="5"/>
  <c r="P19" i="5" s="1"/>
  <c r="N20" i="5"/>
  <c r="P20" i="5" s="1"/>
  <c r="N21" i="5"/>
  <c r="P21" i="5" s="1"/>
  <c r="N22" i="5"/>
  <c r="P22" i="5" s="1"/>
  <c r="N23" i="5"/>
  <c r="P23" i="5" s="1"/>
  <c r="N24" i="5"/>
  <c r="P24" i="5" s="1"/>
  <c r="N25" i="5"/>
  <c r="P25" i="5" s="1"/>
  <c r="N26" i="5"/>
  <c r="P26" i="5" s="1"/>
  <c r="N27" i="5"/>
  <c r="P27" i="5" s="1"/>
  <c r="N28" i="5"/>
  <c r="P28" i="5" s="1"/>
  <c r="N29" i="5"/>
  <c r="P29" i="5" s="1"/>
  <c r="N30" i="5"/>
  <c r="P30" i="5" s="1"/>
  <c r="N31" i="5"/>
  <c r="P31" i="5" s="1"/>
  <c r="N32" i="5"/>
  <c r="P32" i="5" s="1"/>
  <c r="N33" i="5"/>
  <c r="P33" i="5" s="1"/>
  <c r="N34" i="5"/>
  <c r="P34" i="5" s="1"/>
  <c r="N35" i="5"/>
  <c r="P35" i="5" s="1"/>
  <c r="N9" i="5"/>
  <c r="P9" i="5" s="1"/>
  <c r="N10" i="7"/>
  <c r="P10" i="7" s="1"/>
  <c r="N11" i="7"/>
  <c r="P11" i="7" s="1"/>
  <c r="N12" i="7"/>
  <c r="P12" i="7" s="1"/>
  <c r="N13" i="7"/>
  <c r="P13" i="7" s="1"/>
  <c r="N14" i="7"/>
  <c r="P14" i="7" s="1"/>
  <c r="N15" i="7"/>
  <c r="P15" i="7" s="1"/>
  <c r="N16" i="7"/>
  <c r="P16" i="7" s="1"/>
  <c r="N17" i="7"/>
  <c r="P17" i="7" s="1"/>
  <c r="N18" i="7"/>
  <c r="P18" i="7" s="1"/>
  <c r="N19" i="7"/>
  <c r="P19" i="7" s="1"/>
  <c r="N20" i="7"/>
  <c r="P20" i="7" s="1"/>
  <c r="N21" i="7"/>
  <c r="P21" i="7" s="1"/>
  <c r="N22" i="7"/>
  <c r="P22" i="7" s="1"/>
  <c r="N23" i="7"/>
  <c r="P23" i="7" s="1"/>
  <c r="N24" i="7"/>
  <c r="P24" i="7" s="1"/>
  <c r="N25" i="7"/>
  <c r="P25" i="7" s="1"/>
  <c r="N26" i="7"/>
  <c r="P26" i="7" s="1"/>
  <c r="N27" i="7"/>
  <c r="P27" i="7" s="1"/>
  <c r="N28" i="7"/>
  <c r="P28" i="7" s="1"/>
  <c r="N29" i="7"/>
  <c r="P29" i="7" s="1"/>
  <c r="N30" i="7"/>
  <c r="P30" i="7" s="1"/>
  <c r="N31" i="7"/>
  <c r="P31" i="7" s="1"/>
  <c r="N32" i="7"/>
  <c r="P32" i="7" s="1"/>
  <c r="N33" i="7"/>
  <c r="P33" i="7" s="1"/>
  <c r="N34" i="7"/>
  <c r="P34" i="7" s="1"/>
  <c r="N35" i="7"/>
  <c r="P35" i="7" s="1"/>
  <c r="N9" i="7"/>
  <c r="P9" i="7" s="1"/>
  <c r="N10" i="6"/>
  <c r="P10" i="6" s="1"/>
  <c r="N11" i="6"/>
  <c r="P11" i="6" s="1"/>
  <c r="N12" i="6"/>
  <c r="P12" i="6" s="1"/>
  <c r="N13" i="6"/>
  <c r="P13" i="6" s="1"/>
  <c r="N14" i="6"/>
  <c r="P14" i="6" s="1"/>
  <c r="N15" i="6"/>
  <c r="P15" i="6" s="1"/>
  <c r="N16" i="6"/>
  <c r="P16" i="6" s="1"/>
  <c r="N17" i="6"/>
  <c r="P17" i="6" s="1"/>
  <c r="N18" i="6"/>
  <c r="P18" i="6" s="1"/>
  <c r="N19" i="6"/>
  <c r="P19" i="6" s="1"/>
  <c r="N20" i="6"/>
  <c r="P20" i="6" s="1"/>
  <c r="N21" i="6"/>
  <c r="P21" i="6" s="1"/>
  <c r="N22" i="6"/>
  <c r="P22" i="6" s="1"/>
  <c r="N23" i="6"/>
  <c r="P23" i="6" s="1"/>
  <c r="N24" i="6"/>
  <c r="P24" i="6" s="1"/>
  <c r="N25" i="6"/>
  <c r="P25" i="6" s="1"/>
  <c r="N26" i="6"/>
  <c r="P26" i="6" s="1"/>
  <c r="N27" i="6"/>
  <c r="P27" i="6" s="1"/>
  <c r="N28" i="6"/>
  <c r="P28" i="6" s="1"/>
  <c r="N29" i="6"/>
  <c r="P29" i="6" s="1"/>
  <c r="N30" i="6"/>
  <c r="P30" i="6" s="1"/>
  <c r="N31" i="6"/>
  <c r="P31" i="6" s="1"/>
  <c r="N32" i="6"/>
  <c r="P32" i="6" s="1"/>
  <c r="N33" i="6"/>
  <c r="P33" i="6" s="1"/>
  <c r="N34" i="6"/>
  <c r="P34" i="6" s="1"/>
  <c r="N35" i="6"/>
  <c r="P35" i="6" s="1"/>
  <c r="N9" i="6"/>
  <c r="P9" i="6" s="1"/>
  <c r="N10" i="11"/>
  <c r="P10" i="11" s="1"/>
  <c r="N11" i="11"/>
  <c r="P11" i="11" s="1"/>
  <c r="N12" i="11"/>
  <c r="P12" i="11" s="1"/>
  <c r="N13" i="11"/>
  <c r="P13" i="11" s="1"/>
  <c r="N14" i="11"/>
  <c r="P14" i="11" s="1"/>
  <c r="N15" i="11"/>
  <c r="P15" i="11" s="1"/>
  <c r="N16" i="11"/>
  <c r="P16" i="11" s="1"/>
  <c r="N17" i="11"/>
  <c r="P17" i="11" s="1"/>
  <c r="N18" i="11"/>
  <c r="P18" i="11" s="1"/>
  <c r="N19" i="11"/>
  <c r="P19" i="11" s="1"/>
  <c r="N20" i="11"/>
  <c r="P20" i="11" s="1"/>
  <c r="N21" i="11"/>
  <c r="P21" i="11" s="1"/>
  <c r="N22" i="11"/>
  <c r="P22" i="11" s="1"/>
  <c r="N23" i="11"/>
  <c r="P23" i="11" s="1"/>
  <c r="N24" i="11"/>
  <c r="P24" i="11" s="1"/>
  <c r="N25" i="11"/>
  <c r="P25" i="11" s="1"/>
  <c r="N26" i="11"/>
  <c r="P26" i="11" s="1"/>
  <c r="N27" i="11"/>
  <c r="P27" i="11" s="1"/>
  <c r="N28" i="11"/>
  <c r="P28" i="11" s="1"/>
  <c r="N29" i="11"/>
  <c r="P29" i="11" s="1"/>
  <c r="N30" i="11"/>
  <c r="P30" i="11" s="1"/>
  <c r="N31" i="11"/>
  <c r="P31" i="11" s="1"/>
  <c r="N32" i="11"/>
  <c r="P32" i="11" s="1"/>
  <c r="N33" i="11"/>
  <c r="P33" i="11" s="1"/>
  <c r="N34" i="11"/>
  <c r="P34" i="11" s="1"/>
  <c r="N35" i="11"/>
  <c r="P35" i="11" s="1"/>
  <c r="N9" i="11"/>
  <c r="P9" i="11" s="1"/>
  <c r="N10" i="10"/>
  <c r="P10" i="10" s="1"/>
  <c r="N11" i="10"/>
  <c r="P11" i="10" s="1"/>
  <c r="N12" i="10"/>
  <c r="P12" i="10" s="1"/>
  <c r="N13" i="10"/>
  <c r="P13" i="10" s="1"/>
  <c r="N14" i="10"/>
  <c r="P14" i="10" s="1"/>
  <c r="N15" i="10"/>
  <c r="P15" i="10" s="1"/>
  <c r="N16" i="10"/>
  <c r="P16" i="10" s="1"/>
  <c r="N17" i="10"/>
  <c r="P17" i="10" s="1"/>
  <c r="N18" i="10"/>
  <c r="P18" i="10" s="1"/>
  <c r="N19" i="10"/>
  <c r="P19" i="10" s="1"/>
  <c r="N20" i="10"/>
  <c r="P20" i="10" s="1"/>
  <c r="N21" i="10"/>
  <c r="P21" i="10" s="1"/>
  <c r="N22" i="10"/>
  <c r="P22" i="10" s="1"/>
  <c r="N23" i="10"/>
  <c r="P23" i="10" s="1"/>
  <c r="N24" i="10"/>
  <c r="P24" i="10" s="1"/>
  <c r="N25" i="10"/>
  <c r="P25" i="10" s="1"/>
  <c r="N26" i="10"/>
  <c r="P26" i="10" s="1"/>
  <c r="N27" i="10"/>
  <c r="P27" i="10" s="1"/>
  <c r="N28" i="10"/>
  <c r="P28" i="10" s="1"/>
  <c r="N29" i="10"/>
  <c r="P29" i="10" s="1"/>
  <c r="N30" i="10"/>
  <c r="P30" i="10" s="1"/>
  <c r="N31" i="10"/>
  <c r="P31" i="10" s="1"/>
  <c r="N32" i="10"/>
  <c r="P32" i="10" s="1"/>
  <c r="N33" i="10"/>
  <c r="P33" i="10" s="1"/>
  <c r="N34" i="10"/>
  <c r="P34" i="10" s="1"/>
  <c r="N35" i="10"/>
  <c r="P35" i="10" s="1"/>
  <c r="N9" i="10"/>
  <c r="P9" i="10" s="1"/>
  <c r="N10" i="9"/>
  <c r="P10" i="9" s="1"/>
  <c r="N11" i="9"/>
  <c r="P11" i="9" s="1"/>
  <c r="N12" i="9"/>
  <c r="P12" i="9" s="1"/>
  <c r="N13" i="9"/>
  <c r="P13" i="9" s="1"/>
  <c r="N14" i="9"/>
  <c r="P14" i="9" s="1"/>
  <c r="N15" i="9"/>
  <c r="P15" i="9" s="1"/>
  <c r="N16" i="9"/>
  <c r="P16" i="9" s="1"/>
  <c r="N17" i="9"/>
  <c r="P17" i="9" s="1"/>
  <c r="N18" i="9"/>
  <c r="P18" i="9" s="1"/>
  <c r="N19" i="9"/>
  <c r="P19" i="9" s="1"/>
  <c r="N20" i="9"/>
  <c r="P20" i="9" s="1"/>
  <c r="N21" i="9"/>
  <c r="P21" i="9" s="1"/>
  <c r="N22" i="9"/>
  <c r="P22" i="9" s="1"/>
  <c r="N23" i="9"/>
  <c r="P23" i="9" s="1"/>
  <c r="N24" i="9"/>
  <c r="P24" i="9" s="1"/>
  <c r="N25" i="9"/>
  <c r="P25" i="9" s="1"/>
  <c r="N26" i="9"/>
  <c r="P26" i="9" s="1"/>
  <c r="N27" i="9"/>
  <c r="P27" i="9" s="1"/>
  <c r="N28" i="9"/>
  <c r="P28" i="9" s="1"/>
  <c r="N29" i="9"/>
  <c r="P29" i="9" s="1"/>
  <c r="N30" i="9"/>
  <c r="P30" i="9" s="1"/>
  <c r="N31" i="9"/>
  <c r="P31" i="9" s="1"/>
  <c r="N32" i="9"/>
  <c r="P32" i="9" s="1"/>
  <c r="N33" i="9"/>
  <c r="P33" i="9" s="1"/>
  <c r="N34" i="9"/>
  <c r="P34" i="9" s="1"/>
  <c r="N35" i="9"/>
  <c r="P35" i="9" s="1"/>
  <c r="N9" i="9"/>
  <c r="P9" i="9" s="1"/>
  <c r="N10" i="8"/>
  <c r="N11" i="8"/>
  <c r="P11" i="8" s="1"/>
  <c r="N12" i="8"/>
  <c r="P12" i="8" s="1"/>
  <c r="N13" i="8"/>
  <c r="P13" i="8" s="1"/>
  <c r="N14" i="8"/>
  <c r="P14" i="8" s="1"/>
  <c r="N15" i="8"/>
  <c r="P15" i="8" s="1"/>
  <c r="N16" i="8"/>
  <c r="P16" i="8" s="1"/>
  <c r="N17" i="8"/>
  <c r="P17" i="8" s="1"/>
  <c r="N18" i="8"/>
  <c r="P18" i="8" s="1"/>
  <c r="N19" i="8"/>
  <c r="P19" i="8" s="1"/>
  <c r="N20" i="8"/>
  <c r="P20" i="8" s="1"/>
  <c r="N21" i="8"/>
  <c r="P21" i="8" s="1"/>
  <c r="N22" i="8"/>
  <c r="P22" i="8" s="1"/>
  <c r="N23" i="8"/>
  <c r="P23" i="8" s="1"/>
  <c r="N24" i="8"/>
  <c r="P24" i="8" s="1"/>
  <c r="N25" i="8"/>
  <c r="P25" i="8" s="1"/>
  <c r="N26" i="8"/>
  <c r="P26" i="8" s="1"/>
  <c r="N27" i="8"/>
  <c r="P27" i="8" s="1"/>
  <c r="N28" i="8"/>
  <c r="P28" i="8" s="1"/>
  <c r="N29" i="8"/>
  <c r="P29" i="8" s="1"/>
  <c r="N30" i="8"/>
  <c r="P30" i="8" s="1"/>
  <c r="N31" i="8"/>
  <c r="P31" i="8" s="1"/>
  <c r="N32" i="8"/>
  <c r="P32" i="8" s="1"/>
  <c r="N33" i="8"/>
  <c r="P33" i="8" s="1"/>
  <c r="N34" i="8"/>
  <c r="P34" i="8" s="1"/>
  <c r="N35" i="8"/>
  <c r="P35" i="8" s="1"/>
  <c r="N9" i="8"/>
  <c r="N11" i="12"/>
  <c r="N12" i="12"/>
  <c r="N13" i="12"/>
  <c r="N14" i="12"/>
  <c r="P14" i="12" s="1"/>
  <c r="N15" i="12"/>
  <c r="P15" i="12" s="1"/>
  <c r="N16" i="12"/>
  <c r="P16" i="12" s="1"/>
  <c r="N17" i="12"/>
  <c r="P17" i="12" s="1"/>
  <c r="N18" i="12"/>
  <c r="P18" i="12" s="1"/>
  <c r="N19" i="12"/>
  <c r="P19" i="12" s="1"/>
  <c r="N20" i="12"/>
  <c r="P20" i="12" s="1"/>
  <c r="N21" i="12"/>
  <c r="P21" i="12" s="1"/>
  <c r="N22" i="12"/>
  <c r="P22" i="12" s="1"/>
  <c r="N23" i="12"/>
  <c r="P23" i="12" s="1"/>
  <c r="N24" i="12"/>
  <c r="P24" i="12" s="1"/>
  <c r="N25" i="12"/>
  <c r="P25" i="12" s="1"/>
  <c r="N26" i="12"/>
  <c r="P26" i="12" s="1"/>
  <c r="N27" i="12"/>
  <c r="P27" i="12" s="1"/>
  <c r="N28" i="12"/>
  <c r="P28" i="12" s="1"/>
  <c r="N29" i="12"/>
  <c r="P29" i="12" s="1"/>
  <c r="N30" i="12"/>
  <c r="P30" i="12" s="1"/>
  <c r="N31" i="12"/>
  <c r="P31" i="12" s="1"/>
  <c r="N32" i="12"/>
  <c r="P32" i="12" s="1"/>
  <c r="N33" i="12"/>
  <c r="P33" i="12" s="1"/>
  <c r="N34" i="12"/>
  <c r="P34" i="12" s="1"/>
  <c r="N35" i="12"/>
  <c r="P35" i="12" s="1"/>
  <c r="Q35" i="15" l="1"/>
  <c r="M35" i="15"/>
  <c r="Q34" i="15"/>
  <c r="M34" i="15"/>
  <c r="Q33" i="15"/>
  <c r="M33" i="15"/>
  <c r="Q32" i="15"/>
  <c r="M32" i="15"/>
  <c r="Q31" i="15"/>
  <c r="M31" i="15"/>
  <c r="Q30" i="15"/>
  <c r="M30" i="15"/>
  <c r="Q29" i="15"/>
  <c r="M29" i="15"/>
  <c r="Q28" i="15"/>
  <c r="M28" i="15"/>
  <c r="Q27" i="15"/>
  <c r="M27" i="15"/>
  <c r="Q26" i="15"/>
  <c r="M26" i="15"/>
  <c r="Q25" i="15"/>
  <c r="M25" i="15"/>
  <c r="Q24" i="15"/>
  <c r="M24" i="15"/>
  <c r="Q23" i="15"/>
  <c r="M23" i="15"/>
  <c r="Q22" i="15"/>
  <c r="M22" i="15"/>
  <c r="Q21" i="15"/>
  <c r="M21" i="15"/>
  <c r="Q20" i="15"/>
  <c r="M20" i="15"/>
  <c r="Q19" i="15"/>
  <c r="M19" i="15"/>
  <c r="Q18" i="15"/>
  <c r="M18" i="15"/>
  <c r="Q17" i="15"/>
  <c r="M17" i="15"/>
  <c r="Q16" i="15"/>
  <c r="M16" i="15"/>
  <c r="Q15" i="15"/>
  <c r="M15" i="15"/>
  <c r="Q14" i="15"/>
  <c r="M14" i="15"/>
  <c r="Q13" i="15"/>
  <c r="M13" i="15"/>
  <c r="Q12" i="15"/>
  <c r="M12" i="15"/>
  <c r="Q11" i="15"/>
  <c r="M11" i="15"/>
  <c r="Q10" i="15"/>
  <c r="M10" i="15"/>
  <c r="Q9" i="15"/>
  <c r="M9" i="15"/>
  <c r="K1" i="15"/>
  <c r="Q35" i="14"/>
  <c r="M35" i="14"/>
  <c r="Q34" i="14"/>
  <c r="M34" i="14"/>
  <c r="Q33" i="14"/>
  <c r="M33" i="14"/>
  <c r="Q32" i="14"/>
  <c r="M32" i="14"/>
  <c r="Q31" i="14"/>
  <c r="M31" i="14"/>
  <c r="Q30" i="14"/>
  <c r="M30" i="14"/>
  <c r="Q29" i="14"/>
  <c r="M29" i="14"/>
  <c r="Q28" i="14"/>
  <c r="M28" i="14"/>
  <c r="Q27" i="14"/>
  <c r="M27" i="14"/>
  <c r="Q26" i="14"/>
  <c r="M26" i="14"/>
  <c r="Q25" i="14"/>
  <c r="M25" i="14"/>
  <c r="Q24" i="14"/>
  <c r="M24" i="14"/>
  <c r="Q23" i="14"/>
  <c r="M23" i="14"/>
  <c r="Q22" i="14"/>
  <c r="M22" i="14"/>
  <c r="Q21" i="14"/>
  <c r="M21" i="14"/>
  <c r="Q20" i="14"/>
  <c r="M20" i="14"/>
  <c r="Q19" i="14"/>
  <c r="M19" i="14"/>
  <c r="Q18" i="14"/>
  <c r="M18" i="14"/>
  <c r="Q17" i="14"/>
  <c r="M17" i="14"/>
  <c r="Q16" i="14"/>
  <c r="M16" i="14"/>
  <c r="Q15" i="14"/>
  <c r="M15" i="14"/>
  <c r="Q14" i="14"/>
  <c r="M14" i="14"/>
  <c r="Q13" i="14"/>
  <c r="M13" i="14"/>
  <c r="Q12" i="14"/>
  <c r="M12" i="14"/>
  <c r="Q11" i="14"/>
  <c r="M11" i="14"/>
  <c r="Q10" i="14"/>
  <c r="M10" i="14"/>
  <c r="Q9" i="14"/>
  <c r="M9" i="14"/>
  <c r="K1" i="14"/>
  <c r="Q35" i="13"/>
  <c r="M35" i="13"/>
  <c r="Q34" i="13"/>
  <c r="M34" i="13"/>
  <c r="Q33" i="13"/>
  <c r="M33" i="13"/>
  <c r="Q32" i="13"/>
  <c r="M32" i="13"/>
  <c r="Q31" i="13"/>
  <c r="M31" i="13"/>
  <c r="Q30" i="13"/>
  <c r="M30" i="13"/>
  <c r="Q29" i="13"/>
  <c r="M29" i="13"/>
  <c r="Q28" i="13"/>
  <c r="M28" i="13"/>
  <c r="Q27" i="13"/>
  <c r="M27" i="13"/>
  <c r="Q26" i="13"/>
  <c r="M26" i="13"/>
  <c r="Q25" i="13"/>
  <c r="M25" i="13"/>
  <c r="Q24" i="13"/>
  <c r="M24" i="13"/>
  <c r="Q23" i="13"/>
  <c r="M23" i="13"/>
  <c r="Q22" i="13"/>
  <c r="M22" i="13"/>
  <c r="Q21" i="13"/>
  <c r="M21" i="13"/>
  <c r="Q20" i="13"/>
  <c r="M20" i="13"/>
  <c r="Q19" i="13"/>
  <c r="M19" i="13"/>
  <c r="Q18" i="13"/>
  <c r="M18" i="13"/>
  <c r="Q17" i="13"/>
  <c r="M17" i="13"/>
  <c r="Q16" i="13"/>
  <c r="M16" i="13"/>
  <c r="Q15" i="13"/>
  <c r="M15" i="13"/>
  <c r="Q14" i="13"/>
  <c r="M14" i="13"/>
  <c r="Q13" i="13"/>
  <c r="M13" i="13"/>
  <c r="Q12" i="13"/>
  <c r="M12" i="13"/>
  <c r="Q11" i="13"/>
  <c r="M11" i="13"/>
  <c r="Q10" i="13"/>
  <c r="M10" i="13"/>
  <c r="Q9" i="13"/>
  <c r="M9" i="13"/>
  <c r="K1" i="13"/>
  <c r="Q35" i="2"/>
  <c r="M35" i="2"/>
  <c r="Q34" i="2"/>
  <c r="M34" i="2"/>
  <c r="Q33" i="2"/>
  <c r="M33" i="2"/>
  <c r="Q32" i="2"/>
  <c r="M32" i="2"/>
  <c r="Q31" i="2"/>
  <c r="M31" i="2"/>
  <c r="Q30" i="2"/>
  <c r="M30" i="2"/>
  <c r="Q29" i="2"/>
  <c r="M29" i="2"/>
  <c r="Q28" i="2"/>
  <c r="M28" i="2"/>
  <c r="Q27" i="2"/>
  <c r="M27" i="2"/>
  <c r="Q26" i="2"/>
  <c r="M26" i="2"/>
  <c r="Q25" i="2"/>
  <c r="M25" i="2"/>
  <c r="Q24" i="2"/>
  <c r="M24" i="2"/>
  <c r="Q23" i="2"/>
  <c r="M23" i="2"/>
  <c r="Q22" i="2"/>
  <c r="M22" i="2"/>
  <c r="Q21" i="2"/>
  <c r="M21" i="2"/>
  <c r="Q20" i="2"/>
  <c r="M20" i="2"/>
  <c r="Q19" i="2"/>
  <c r="M19" i="2"/>
  <c r="Q18" i="2"/>
  <c r="M18" i="2"/>
  <c r="Q17" i="2"/>
  <c r="M17" i="2"/>
  <c r="Q16" i="2"/>
  <c r="M16" i="2"/>
  <c r="Q15" i="2"/>
  <c r="M15" i="2"/>
  <c r="Q14" i="2"/>
  <c r="M14" i="2"/>
  <c r="Q13" i="2"/>
  <c r="M13" i="2"/>
  <c r="Q12" i="2"/>
  <c r="M12" i="2"/>
  <c r="Q11" i="2"/>
  <c r="M11" i="2"/>
  <c r="Q10" i="2"/>
  <c r="M10" i="2"/>
  <c r="Q9" i="2"/>
  <c r="M9" i="2"/>
  <c r="K1" i="2"/>
  <c r="Q35" i="5"/>
  <c r="M35" i="5"/>
  <c r="Q34" i="5"/>
  <c r="M34" i="5"/>
  <c r="Q33" i="5"/>
  <c r="M33" i="5"/>
  <c r="Q32" i="5"/>
  <c r="M32" i="5"/>
  <c r="Q31" i="5"/>
  <c r="M31" i="5"/>
  <c r="Q30" i="5"/>
  <c r="M30" i="5"/>
  <c r="Q29" i="5"/>
  <c r="M29" i="5"/>
  <c r="Q28" i="5"/>
  <c r="M28" i="5"/>
  <c r="Q27" i="5"/>
  <c r="M27" i="5"/>
  <c r="Q26" i="5"/>
  <c r="M26" i="5"/>
  <c r="Q25" i="5"/>
  <c r="M25" i="5"/>
  <c r="Q24" i="5"/>
  <c r="M24" i="5"/>
  <c r="Q23" i="5"/>
  <c r="M23" i="5"/>
  <c r="Q22" i="5"/>
  <c r="M22" i="5"/>
  <c r="Q21" i="5"/>
  <c r="M21" i="5"/>
  <c r="Q20" i="5"/>
  <c r="M20" i="5"/>
  <c r="Q19" i="5"/>
  <c r="M19" i="5"/>
  <c r="Q18" i="5"/>
  <c r="M18" i="5"/>
  <c r="Q17" i="5"/>
  <c r="M17" i="5"/>
  <c r="Q16" i="5"/>
  <c r="M16" i="5"/>
  <c r="Q15" i="5"/>
  <c r="M15" i="5"/>
  <c r="Q14" i="5"/>
  <c r="M14" i="5"/>
  <c r="Q13" i="5"/>
  <c r="M13" i="5"/>
  <c r="Q12" i="5"/>
  <c r="M12" i="5"/>
  <c r="Q11" i="5"/>
  <c r="M11" i="5"/>
  <c r="Q10" i="5"/>
  <c r="M10" i="5"/>
  <c r="Q9" i="5"/>
  <c r="M9" i="5"/>
  <c r="K1" i="5"/>
  <c r="Q35" i="7"/>
  <c r="M35" i="7"/>
  <c r="Q34" i="7"/>
  <c r="M34" i="7"/>
  <c r="Q33" i="7"/>
  <c r="M33" i="7"/>
  <c r="Q32" i="7"/>
  <c r="M32" i="7"/>
  <c r="Q31" i="7"/>
  <c r="M31" i="7"/>
  <c r="Q30" i="7"/>
  <c r="M30" i="7"/>
  <c r="Q29" i="7"/>
  <c r="M29" i="7"/>
  <c r="Q28" i="7"/>
  <c r="M28" i="7"/>
  <c r="Q27" i="7"/>
  <c r="M27" i="7"/>
  <c r="Q26" i="7"/>
  <c r="M26" i="7"/>
  <c r="Q25" i="7"/>
  <c r="M25" i="7"/>
  <c r="Q24" i="7"/>
  <c r="M24" i="7"/>
  <c r="Q23" i="7"/>
  <c r="M23" i="7"/>
  <c r="Q22" i="7"/>
  <c r="M22" i="7"/>
  <c r="Q21" i="7"/>
  <c r="M21" i="7"/>
  <c r="Q20" i="7"/>
  <c r="M20" i="7"/>
  <c r="Q19" i="7"/>
  <c r="M19" i="7"/>
  <c r="Q18" i="7"/>
  <c r="M18" i="7"/>
  <c r="Q17" i="7"/>
  <c r="M17" i="7"/>
  <c r="Q16" i="7"/>
  <c r="M16" i="7"/>
  <c r="Q15" i="7"/>
  <c r="M15" i="7"/>
  <c r="Q14" i="7"/>
  <c r="M14" i="7"/>
  <c r="Q13" i="7"/>
  <c r="M13" i="7"/>
  <c r="Q12" i="7"/>
  <c r="M12" i="7"/>
  <c r="Q11" i="7"/>
  <c r="M11" i="7"/>
  <c r="Q10" i="7"/>
  <c r="M10" i="7"/>
  <c r="Q9" i="7"/>
  <c r="M9" i="7"/>
  <c r="K1" i="7"/>
  <c r="Q35" i="6"/>
  <c r="M35" i="6"/>
  <c r="Q34" i="6"/>
  <c r="M34" i="6"/>
  <c r="Q33" i="6"/>
  <c r="M33" i="6"/>
  <c r="Q32" i="6"/>
  <c r="M32" i="6"/>
  <c r="Q31" i="6"/>
  <c r="M31" i="6"/>
  <c r="Q30" i="6"/>
  <c r="M30" i="6"/>
  <c r="Q29" i="6"/>
  <c r="M29" i="6"/>
  <c r="Q28" i="6"/>
  <c r="M28" i="6"/>
  <c r="Q27" i="6"/>
  <c r="M27" i="6"/>
  <c r="Q26" i="6"/>
  <c r="M26" i="6"/>
  <c r="Q25" i="6"/>
  <c r="M25" i="6"/>
  <c r="Q24" i="6"/>
  <c r="M24" i="6"/>
  <c r="Q23" i="6"/>
  <c r="M23" i="6"/>
  <c r="Q22" i="6"/>
  <c r="M22" i="6"/>
  <c r="Q21" i="6"/>
  <c r="M21" i="6"/>
  <c r="Q20" i="6"/>
  <c r="M20" i="6"/>
  <c r="Q19" i="6"/>
  <c r="M19" i="6"/>
  <c r="Q18" i="6"/>
  <c r="M18" i="6"/>
  <c r="Q17" i="6"/>
  <c r="M17" i="6"/>
  <c r="Q16" i="6"/>
  <c r="M16" i="6"/>
  <c r="Q15" i="6"/>
  <c r="M15" i="6"/>
  <c r="Q14" i="6"/>
  <c r="M14" i="6"/>
  <c r="Q13" i="6"/>
  <c r="M13" i="6"/>
  <c r="Q12" i="6"/>
  <c r="M12" i="6"/>
  <c r="Q11" i="6"/>
  <c r="M11" i="6"/>
  <c r="Q10" i="6"/>
  <c r="M10" i="6"/>
  <c r="Q9" i="6"/>
  <c r="M9" i="6"/>
  <c r="K1" i="6"/>
  <c r="Q35" i="11"/>
  <c r="M35" i="11"/>
  <c r="Q34" i="11"/>
  <c r="M34" i="11"/>
  <c r="Q33" i="11"/>
  <c r="M33" i="11"/>
  <c r="Q32" i="11"/>
  <c r="M32" i="11"/>
  <c r="Q31" i="11"/>
  <c r="M31" i="11"/>
  <c r="Q30" i="11"/>
  <c r="M30" i="11"/>
  <c r="Q29" i="11"/>
  <c r="M29" i="11"/>
  <c r="Q28" i="11"/>
  <c r="M28" i="11"/>
  <c r="Q27" i="11"/>
  <c r="M27" i="11"/>
  <c r="Q26" i="11"/>
  <c r="M26" i="11"/>
  <c r="Q25" i="11"/>
  <c r="M25" i="11"/>
  <c r="Q24" i="11"/>
  <c r="M24" i="11"/>
  <c r="Q23" i="11"/>
  <c r="M23" i="11"/>
  <c r="Q22" i="11"/>
  <c r="M22" i="11"/>
  <c r="Q21" i="11"/>
  <c r="M21" i="11"/>
  <c r="Q20" i="11"/>
  <c r="M20" i="11"/>
  <c r="Q19" i="11"/>
  <c r="M19" i="11"/>
  <c r="Q18" i="11"/>
  <c r="M18" i="11"/>
  <c r="Q17" i="11"/>
  <c r="M17" i="11"/>
  <c r="Q16" i="11"/>
  <c r="M16" i="11"/>
  <c r="Q15" i="11"/>
  <c r="M15" i="11"/>
  <c r="Q14" i="11"/>
  <c r="M14" i="11"/>
  <c r="Q13" i="11"/>
  <c r="M13" i="11"/>
  <c r="Q12" i="11"/>
  <c r="M12" i="11"/>
  <c r="Q11" i="11"/>
  <c r="M11" i="11"/>
  <c r="Q10" i="11"/>
  <c r="M10" i="11"/>
  <c r="Q9" i="11"/>
  <c r="M9" i="11"/>
  <c r="K1" i="11"/>
  <c r="Q35" i="10"/>
  <c r="M35" i="10"/>
  <c r="Q34" i="10"/>
  <c r="M34" i="10"/>
  <c r="Q33" i="10"/>
  <c r="M33" i="10"/>
  <c r="Q32" i="10"/>
  <c r="M32" i="10"/>
  <c r="Q31" i="10"/>
  <c r="M31" i="10"/>
  <c r="Q30" i="10"/>
  <c r="M30" i="10"/>
  <c r="Q29" i="10"/>
  <c r="M29" i="10"/>
  <c r="Q28" i="10"/>
  <c r="M28" i="10"/>
  <c r="Q27" i="10"/>
  <c r="M27" i="10"/>
  <c r="Q26" i="10"/>
  <c r="M26" i="10"/>
  <c r="Q25" i="10"/>
  <c r="M25" i="10"/>
  <c r="Q24" i="10"/>
  <c r="M24" i="10"/>
  <c r="Q23" i="10"/>
  <c r="M23" i="10"/>
  <c r="Q22" i="10"/>
  <c r="M22" i="10"/>
  <c r="Q21" i="10"/>
  <c r="M21" i="10"/>
  <c r="Q20" i="10"/>
  <c r="M20" i="10"/>
  <c r="Q19" i="10"/>
  <c r="M19" i="10"/>
  <c r="Q18" i="10"/>
  <c r="M18" i="10"/>
  <c r="Q17" i="10"/>
  <c r="M17" i="10"/>
  <c r="Q16" i="10"/>
  <c r="M16" i="10"/>
  <c r="Q15" i="10"/>
  <c r="M15" i="10"/>
  <c r="Q14" i="10"/>
  <c r="M14" i="10"/>
  <c r="Q13" i="10"/>
  <c r="M13" i="10"/>
  <c r="Q12" i="10"/>
  <c r="M12" i="10"/>
  <c r="Q11" i="10"/>
  <c r="M11" i="10"/>
  <c r="Q10" i="10"/>
  <c r="M10" i="10"/>
  <c r="Q9" i="10"/>
  <c r="M9" i="10"/>
  <c r="K1" i="10"/>
  <c r="Q35" i="9"/>
  <c r="M35" i="9"/>
  <c r="Q34" i="9"/>
  <c r="M34" i="9"/>
  <c r="Q33" i="9"/>
  <c r="M33" i="9"/>
  <c r="Q32" i="9"/>
  <c r="M32" i="9"/>
  <c r="Q31" i="9"/>
  <c r="M31" i="9"/>
  <c r="Q30" i="9"/>
  <c r="M30" i="9"/>
  <c r="Q29" i="9"/>
  <c r="M29" i="9"/>
  <c r="Q28" i="9"/>
  <c r="M28" i="9"/>
  <c r="Q27" i="9"/>
  <c r="M27" i="9"/>
  <c r="Q26" i="9"/>
  <c r="M26" i="9"/>
  <c r="Q25" i="9"/>
  <c r="M25" i="9"/>
  <c r="Q24" i="9"/>
  <c r="M24" i="9"/>
  <c r="Q23" i="9"/>
  <c r="M23" i="9"/>
  <c r="Q22" i="9"/>
  <c r="M22" i="9"/>
  <c r="Q21" i="9"/>
  <c r="M21" i="9"/>
  <c r="Q20" i="9"/>
  <c r="M20" i="9"/>
  <c r="Q19" i="9"/>
  <c r="M19" i="9"/>
  <c r="Q18" i="9"/>
  <c r="M18" i="9"/>
  <c r="Q17" i="9"/>
  <c r="M17" i="9"/>
  <c r="Q16" i="9"/>
  <c r="M16" i="9"/>
  <c r="Q15" i="9"/>
  <c r="M15" i="9"/>
  <c r="Q14" i="9"/>
  <c r="M14" i="9"/>
  <c r="Q13" i="9"/>
  <c r="M13" i="9"/>
  <c r="Q12" i="9"/>
  <c r="M12" i="9"/>
  <c r="Q11" i="9"/>
  <c r="M11" i="9"/>
  <c r="Q10" i="9"/>
  <c r="M10" i="9"/>
  <c r="Q9" i="9"/>
  <c r="M9" i="9"/>
  <c r="K1" i="9"/>
  <c r="Q35" i="8"/>
  <c r="M35" i="8"/>
  <c r="Q34" i="8"/>
  <c r="M34" i="8"/>
  <c r="Q33" i="8"/>
  <c r="M33" i="8"/>
  <c r="Q32" i="8"/>
  <c r="M32" i="8"/>
  <c r="Q31" i="8"/>
  <c r="M31" i="8"/>
  <c r="Q30" i="8"/>
  <c r="M30" i="8"/>
  <c r="Q29" i="8"/>
  <c r="M29" i="8"/>
  <c r="Q28" i="8"/>
  <c r="M28" i="8"/>
  <c r="Q27" i="8"/>
  <c r="M27" i="8"/>
  <c r="Q26" i="8"/>
  <c r="M26" i="8"/>
  <c r="Q25" i="8"/>
  <c r="M25" i="8"/>
  <c r="Q24" i="8"/>
  <c r="M24" i="8"/>
  <c r="Q23" i="8"/>
  <c r="M23" i="8"/>
  <c r="Q22" i="8"/>
  <c r="M22" i="8"/>
  <c r="Q21" i="8"/>
  <c r="M21" i="8"/>
  <c r="Q20" i="8"/>
  <c r="M20" i="8"/>
  <c r="Q19" i="8"/>
  <c r="M19" i="8"/>
  <c r="Q18" i="8"/>
  <c r="M18" i="8"/>
  <c r="Q17" i="8"/>
  <c r="M17" i="8"/>
  <c r="Q16" i="8"/>
  <c r="M16" i="8"/>
  <c r="Q15" i="8"/>
  <c r="M15" i="8"/>
  <c r="Q14" i="8"/>
  <c r="M14" i="8"/>
  <c r="Q13" i="8"/>
  <c r="M13" i="8"/>
  <c r="Q12" i="8"/>
  <c r="M12" i="8"/>
  <c r="Q11" i="8"/>
  <c r="M11" i="8"/>
  <c r="Q10" i="8"/>
  <c r="M10" i="8"/>
  <c r="O10" i="8" s="1"/>
  <c r="P10" i="8" s="1"/>
  <c r="Q9" i="8"/>
  <c r="M9" i="8"/>
  <c r="O9" i="8" s="1"/>
  <c r="P9" i="8" s="1"/>
  <c r="K1" i="8"/>
  <c r="M35" i="12"/>
  <c r="M34" i="12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O13" i="12" s="1"/>
  <c r="M12" i="12"/>
  <c r="O12" i="12" s="1"/>
  <c r="P12" i="12" s="1"/>
  <c r="M11" i="12"/>
  <c r="O11" i="12" s="1"/>
  <c r="P11" i="12" s="1"/>
  <c r="M9" i="12"/>
  <c r="O9" i="12" s="1"/>
  <c r="P9" i="12" s="1"/>
  <c r="P13" i="12" l="1"/>
  <c r="O36" i="12"/>
  <c r="O37" i="12" s="1"/>
  <c r="N36" i="2"/>
  <c r="N37" i="2" s="1"/>
  <c r="N40" i="2" s="1"/>
  <c r="Q36" i="9"/>
  <c r="Q37" i="9" s="1"/>
  <c r="Q36" i="10"/>
  <c r="Q37" i="10" s="1"/>
  <c r="N36" i="13"/>
  <c r="N37" i="13" s="1"/>
  <c r="N40" i="13" s="1"/>
  <c r="O36" i="9"/>
  <c r="O37" i="9" s="1"/>
  <c r="O40" i="9" s="1"/>
  <c r="O41" i="9" s="1"/>
  <c r="Q36" i="11"/>
  <c r="Q37" i="11" s="1"/>
  <c r="Q36" i="7"/>
  <c r="Q37" i="7" s="1"/>
  <c r="N36" i="8"/>
  <c r="N37" i="8" s="1"/>
  <c r="N40" i="8" s="1"/>
  <c r="N41" i="8" s="1"/>
  <c r="Q36" i="15"/>
  <c r="Q37" i="15" s="1"/>
  <c r="N36" i="12"/>
  <c r="N37" i="12" s="1"/>
  <c r="N40" i="12" s="1"/>
  <c r="N41" i="12" s="1"/>
  <c r="O36" i="8"/>
  <c r="O37" i="8" s="1"/>
  <c r="O36" i="14"/>
  <c r="O37" i="14" s="1"/>
  <c r="N36" i="9"/>
  <c r="N37" i="9" s="1"/>
  <c r="O36" i="6"/>
  <c r="O37" i="6" s="1"/>
  <c r="N36" i="7"/>
  <c r="N37" i="7" s="1"/>
  <c r="Q36" i="5"/>
  <c r="Q37" i="5" s="1"/>
  <c r="Q36" i="8"/>
  <c r="Q37" i="8" s="1"/>
  <c r="N36" i="10"/>
  <c r="N37" i="10" s="1"/>
  <c r="O36" i="10"/>
  <c r="O37" i="10" s="1"/>
  <c r="O36" i="5"/>
  <c r="O37" i="5" s="1"/>
  <c r="Q36" i="6"/>
  <c r="Q37" i="6" s="1"/>
  <c r="O36" i="7"/>
  <c r="O37" i="7" s="1"/>
  <c r="O36" i="11"/>
  <c r="O37" i="11" s="1"/>
  <c r="N36" i="6"/>
  <c r="N37" i="6" s="1"/>
  <c r="Q36" i="13"/>
  <c r="Q37" i="13" s="1"/>
  <c r="N36" i="11"/>
  <c r="N37" i="11" s="1"/>
  <c r="O36" i="2"/>
  <c r="O37" i="2" s="1"/>
  <c r="Q36" i="2"/>
  <c r="Q37" i="2" s="1"/>
  <c r="O36" i="13"/>
  <c r="O37" i="13" s="1"/>
  <c r="O36" i="15"/>
  <c r="O37" i="15" s="1"/>
  <c r="N36" i="5"/>
  <c r="N37" i="5" s="1"/>
  <c r="Q36" i="14"/>
  <c r="Q37" i="14" s="1"/>
  <c r="N36" i="14"/>
  <c r="N37" i="14" s="1"/>
  <c r="P37" i="12" l="1"/>
  <c r="Q38" i="12" s="1"/>
  <c r="P36" i="12"/>
  <c r="N41" i="13"/>
  <c r="N36" i="15"/>
  <c r="N37" i="15" s="1"/>
  <c r="N40" i="15" s="1"/>
  <c r="N41" i="15" s="1"/>
  <c r="P37" i="6"/>
  <c r="Q38" i="6" s="1"/>
  <c r="P36" i="11"/>
  <c r="P36" i="6"/>
  <c r="P36" i="8"/>
  <c r="P37" i="5"/>
  <c r="Q38" i="5" s="1"/>
  <c r="P36" i="5"/>
  <c r="O40" i="10"/>
  <c r="O41" i="10" s="1"/>
  <c r="P37" i="2"/>
  <c r="Q38" i="2" s="1"/>
  <c r="P36" i="2"/>
  <c r="N40" i="5"/>
  <c r="N41" i="5" s="1"/>
  <c r="P37" i="7"/>
  <c r="Q38" i="7" s="1"/>
  <c r="P36" i="7"/>
  <c r="O40" i="5"/>
  <c r="O41" i="5" s="1"/>
  <c r="O40" i="12"/>
  <c r="N40" i="14"/>
  <c r="N41" i="14" s="1"/>
  <c r="P37" i="13"/>
  <c r="Q38" i="13" s="1"/>
  <c r="P36" i="13"/>
  <c r="O40" i="2"/>
  <c r="O41" i="2" s="1"/>
  <c r="P37" i="10"/>
  <c r="Q38" i="10" s="1"/>
  <c r="P36" i="10"/>
  <c r="P37" i="14"/>
  <c r="Q38" i="14" s="1"/>
  <c r="P36" i="14"/>
  <c r="P37" i="11"/>
  <c r="Q38" i="11" s="1"/>
  <c r="P37" i="8"/>
  <c r="Q38" i="8" s="1"/>
  <c r="O40" i="13"/>
  <c r="O41" i="13" s="1"/>
  <c r="N40" i="6"/>
  <c r="O40" i="11"/>
  <c r="O41" i="11" s="1"/>
  <c r="N40" i="10"/>
  <c r="O40" i="6"/>
  <c r="O41" i="6" s="1"/>
  <c r="O40" i="14"/>
  <c r="O41" i="14" s="1"/>
  <c r="N40" i="11"/>
  <c r="N40" i="7"/>
  <c r="N41" i="7" s="1"/>
  <c r="P37" i="9"/>
  <c r="Q38" i="9" s="1"/>
  <c r="P36" i="9"/>
  <c r="O40" i="8"/>
  <c r="O41" i="8" s="1"/>
  <c r="O40" i="15"/>
  <c r="O41" i="15" s="1"/>
  <c r="P37" i="15"/>
  <c r="P36" i="15"/>
  <c r="O40" i="7"/>
  <c r="O41" i="7" s="1"/>
  <c r="N40" i="9"/>
  <c r="N41" i="9" s="1"/>
  <c r="N41" i="2"/>
  <c r="Q40" i="8" l="1"/>
  <c r="Q41" i="8" s="1"/>
  <c r="Q40" i="6"/>
  <c r="Q40" i="13"/>
  <c r="Q41" i="13" s="1"/>
  <c r="Q38" i="15"/>
  <c r="Q40" i="15" s="1"/>
  <c r="Q41" i="15" s="1"/>
  <c r="Q40" i="12"/>
  <c r="Q40" i="11"/>
  <c r="Q40" i="10"/>
  <c r="O41" i="12"/>
  <c r="N41" i="11"/>
  <c r="N41" i="10"/>
  <c r="Q40" i="2"/>
  <c r="Q41" i="2" s="1"/>
  <c r="Q40" i="9"/>
  <c r="Q41" i="9" s="1"/>
  <c r="Q40" i="7"/>
  <c r="Q41" i="7" s="1"/>
  <c r="N41" i="6"/>
  <c r="Q40" i="14"/>
  <c r="Q41" i="14" s="1"/>
  <c r="Q40" i="5"/>
  <c r="Q41" i="5" s="1"/>
  <c r="Q41" i="11" l="1"/>
  <c r="Q41" i="6"/>
  <c r="Q41" i="10"/>
  <c r="Q41" i="12"/>
</calcChain>
</file>

<file path=xl/comments1.xml><?xml version="1.0" encoding="utf-8"?>
<comments xmlns="http://schemas.openxmlformats.org/spreadsheetml/2006/main">
  <authors>
    <author>Selle, Martin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Selle, Martin:</t>
        </r>
        <r>
          <rPr>
            <sz val="9"/>
            <color indexed="81"/>
            <rFont val="Tahoma"/>
            <family val="2"/>
          </rPr>
          <t xml:space="preserve">
Erfassung mit Doppelpunkt!
00:00
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Selle, Martin:</t>
        </r>
        <r>
          <rPr>
            <sz val="9"/>
            <color indexed="81"/>
            <rFont val="Tahoma"/>
            <family val="2"/>
          </rPr>
          <t xml:space="preserve">
Erfassung mit Doppelpunkt!
18:00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Selle, Martin:</t>
        </r>
        <r>
          <rPr>
            <sz val="9"/>
            <color indexed="81"/>
            <rFont val="Tahoma"/>
            <family val="2"/>
          </rPr>
          <t xml:space="preserve">
Bei mehrtägigen Abwesenheiten erhalten Sie für An- und Abreisetage einen Verpflegungssatz, auch wenn die Abwesenheitszeit weniger als 8h an dem Tag entspricht. Zur Steuerung dieses Wertes bitte in dieser Spale ein "x" setzen. </t>
        </r>
      </text>
    </comment>
  </commentList>
</comments>
</file>

<file path=xl/comments10.xml><?xml version="1.0" encoding="utf-8"?>
<comments xmlns="http://schemas.openxmlformats.org/spreadsheetml/2006/main">
  <authors>
    <author>Selle, Martin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Selle, Martin:</t>
        </r>
        <r>
          <rPr>
            <sz val="9"/>
            <color indexed="81"/>
            <rFont val="Tahoma"/>
            <family val="2"/>
          </rPr>
          <t xml:space="preserve">
Erfassung mit Doppelpunkt!
00:00
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Selle, Martin:</t>
        </r>
        <r>
          <rPr>
            <sz val="9"/>
            <color indexed="81"/>
            <rFont val="Tahoma"/>
            <family val="2"/>
          </rPr>
          <t xml:space="preserve">
Erfassung mit Doppelpunkt!
18:00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Selle, Martin:</t>
        </r>
        <r>
          <rPr>
            <sz val="9"/>
            <color indexed="81"/>
            <rFont val="Tahoma"/>
            <family val="2"/>
          </rPr>
          <t xml:space="preserve">
Bei mehrtägigen Abwesenheiten erhalten Sie für An- und Abreisetage einen Verpflegungssatz, auch wenn die Abwesenheitszeit weniger als 8h an dem Tag entspricht. Zur Steuerung dieses Wertes bitte in dieser Spale ein "x" setzen. </t>
        </r>
      </text>
    </comment>
  </commentList>
</comments>
</file>

<file path=xl/comments11.xml><?xml version="1.0" encoding="utf-8"?>
<comments xmlns="http://schemas.openxmlformats.org/spreadsheetml/2006/main">
  <authors>
    <author>Selle, Martin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Selle, Martin:</t>
        </r>
        <r>
          <rPr>
            <sz val="9"/>
            <color indexed="81"/>
            <rFont val="Tahoma"/>
            <family val="2"/>
          </rPr>
          <t xml:space="preserve">
Erfassung mit Doppelpunkt!
00:00
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Selle, Martin:</t>
        </r>
        <r>
          <rPr>
            <sz val="9"/>
            <color indexed="81"/>
            <rFont val="Tahoma"/>
            <family val="2"/>
          </rPr>
          <t xml:space="preserve">
Erfassung mit Doppelpunkt!
18:00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Selle, Martin:</t>
        </r>
        <r>
          <rPr>
            <sz val="9"/>
            <color indexed="81"/>
            <rFont val="Tahoma"/>
            <family val="2"/>
          </rPr>
          <t xml:space="preserve">
Bei mehrtägigen Abwesenheiten erhalten Sie für An- und Abreisetage einen Verpflegungssatz, auch wenn die Abwesenheitszeit weniger als 8h an dem Tag entspricht. Zur Steuerung dieses Wertes bitte in dieser Spale ein "x" setzen. </t>
        </r>
      </text>
    </comment>
  </commentList>
</comments>
</file>

<file path=xl/comments12.xml><?xml version="1.0" encoding="utf-8"?>
<comments xmlns="http://schemas.openxmlformats.org/spreadsheetml/2006/main">
  <authors>
    <author>Selle, Martin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Selle, Martin:</t>
        </r>
        <r>
          <rPr>
            <sz val="9"/>
            <color indexed="81"/>
            <rFont val="Tahoma"/>
            <family val="2"/>
          </rPr>
          <t xml:space="preserve">
Erfassung mit Doppelpunkt!
00:00
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Selle, Martin:</t>
        </r>
        <r>
          <rPr>
            <sz val="9"/>
            <color indexed="81"/>
            <rFont val="Tahoma"/>
            <family val="2"/>
          </rPr>
          <t xml:space="preserve">
Erfassung mit Doppelpunkt!
18:00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Selle, Martin:</t>
        </r>
        <r>
          <rPr>
            <sz val="9"/>
            <color indexed="81"/>
            <rFont val="Tahoma"/>
            <family val="2"/>
          </rPr>
          <t xml:space="preserve">
Bei mehrtägigen Abwesenheiten erhalten Sie für An- und Abreisetage einen Verpflegungssatz, auch wenn die Abwesenheitszeit weniger als 8h an dem Tag entspricht. Zur Steuerung dieses Wertes bitte in dieser Spale ein "x" setzen. </t>
        </r>
      </text>
    </comment>
  </commentList>
</comments>
</file>

<file path=xl/comments2.xml><?xml version="1.0" encoding="utf-8"?>
<comments xmlns="http://schemas.openxmlformats.org/spreadsheetml/2006/main">
  <authors>
    <author>Selle, Martin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Selle, Martin:</t>
        </r>
        <r>
          <rPr>
            <sz val="9"/>
            <color indexed="81"/>
            <rFont val="Tahoma"/>
            <family val="2"/>
          </rPr>
          <t xml:space="preserve">
Erfassung mit Doppelpunkt!
00:00
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Selle, Martin:</t>
        </r>
        <r>
          <rPr>
            <sz val="9"/>
            <color indexed="81"/>
            <rFont val="Tahoma"/>
            <family val="2"/>
          </rPr>
          <t xml:space="preserve">
Erfassung mit Doppelpunkt!
18:00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Selle, Martin:</t>
        </r>
        <r>
          <rPr>
            <sz val="9"/>
            <color indexed="81"/>
            <rFont val="Tahoma"/>
            <family val="2"/>
          </rPr>
          <t xml:space="preserve">
Bei mehrtägigen Abwesenheiten erhalten Sie für An- und Abreisetage einen Verpflegungssatz, auch wenn die Abwesenheitszeit weniger als 8h an dem Tag entspricht. Zur Steuerung dieses Wertes bitte in dieser Spale ein "x" setzen. </t>
        </r>
      </text>
    </comment>
  </commentList>
</comments>
</file>

<file path=xl/comments3.xml><?xml version="1.0" encoding="utf-8"?>
<comments xmlns="http://schemas.openxmlformats.org/spreadsheetml/2006/main">
  <authors>
    <author>Selle, Martin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Selle, Martin:</t>
        </r>
        <r>
          <rPr>
            <sz val="9"/>
            <color indexed="81"/>
            <rFont val="Tahoma"/>
            <family val="2"/>
          </rPr>
          <t xml:space="preserve">
Erfassung mit Doppelpunkt!
00:00
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Selle, Martin:</t>
        </r>
        <r>
          <rPr>
            <sz val="9"/>
            <color indexed="81"/>
            <rFont val="Tahoma"/>
            <family val="2"/>
          </rPr>
          <t xml:space="preserve">
Erfassung mit Doppelpunkt!
18:00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Selle, Martin:</t>
        </r>
        <r>
          <rPr>
            <sz val="9"/>
            <color indexed="81"/>
            <rFont val="Tahoma"/>
            <family val="2"/>
          </rPr>
          <t xml:space="preserve">
Bei mehrtägigen Abwesenheiten erhalten Sie für An- und Abreisetage einen Verpflegungssatz, auch wenn die Abwesenheitszeit weniger als 8h an dem Tag entspricht. Zur Steuerung dieses Wertes bitte in dieser Spale ein "x" setzen. </t>
        </r>
      </text>
    </comment>
  </commentList>
</comments>
</file>

<file path=xl/comments4.xml><?xml version="1.0" encoding="utf-8"?>
<comments xmlns="http://schemas.openxmlformats.org/spreadsheetml/2006/main">
  <authors>
    <author>Selle, Martin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Selle, Martin:</t>
        </r>
        <r>
          <rPr>
            <sz val="9"/>
            <color indexed="81"/>
            <rFont val="Tahoma"/>
            <family val="2"/>
          </rPr>
          <t xml:space="preserve">
Erfassung mit Doppelpunkt!
00:00
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Selle, Martin:</t>
        </r>
        <r>
          <rPr>
            <sz val="9"/>
            <color indexed="81"/>
            <rFont val="Tahoma"/>
            <family val="2"/>
          </rPr>
          <t xml:space="preserve">
Erfassung mit Doppelpunkt!
18:00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Selle, Martin:</t>
        </r>
        <r>
          <rPr>
            <sz val="9"/>
            <color indexed="81"/>
            <rFont val="Tahoma"/>
            <family val="2"/>
          </rPr>
          <t xml:space="preserve">
Bei mehrtägigen Abwesenheiten erhalten Sie für An- und Abreisetage einen Verpflegungssatz, auch wenn die Abwesenheitszeit weniger als 8h an dem Tag entspricht. Zur Steuerung dieses Wertes bitte in dieser Spale ein "x" setzen. </t>
        </r>
      </text>
    </comment>
  </commentList>
</comments>
</file>

<file path=xl/comments5.xml><?xml version="1.0" encoding="utf-8"?>
<comments xmlns="http://schemas.openxmlformats.org/spreadsheetml/2006/main">
  <authors>
    <author>Selle, Martin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Selle, Martin:</t>
        </r>
        <r>
          <rPr>
            <sz val="9"/>
            <color indexed="81"/>
            <rFont val="Tahoma"/>
            <family val="2"/>
          </rPr>
          <t xml:space="preserve">
Erfassung mit Doppelpunkt!
00:00
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Selle, Martin:</t>
        </r>
        <r>
          <rPr>
            <sz val="9"/>
            <color indexed="81"/>
            <rFont val="Tahoma"/>
            <family val="2"/>
          </rPr>
          <t xml:space="preserve">
Erfassung mit Doppelpunkt!
18:00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Selle, Martin:</t>
        </r>
        <r>
          <rPr>
            <sz val="9"/>
            <color indexed="81"/>
            <rFont val="Tahoma"/>
            <family val="2"/>
          </rPr>
          <t xml:space="preserve">
Bei mehrtägigen Abwesenheiten erhalten Sie für An- und Abreisetage einen Verpflegungssatz, auch wenn die Abwesenheitszeit weniger als 8h an dem Tag entspricht. Zur Steuerung dieses Wertes bitte in dieser Spale ein "x" setzen. </t>
        </r>
      </text>
    </comment>
  </commentList>
</comments>
</file>

<file path=xl/comments6.xml><?xml version="1.0" encoding="utf-8"?>
<comments xmlns="http://schemas.openxmlformats.org/spreadsheetml/2006/main">
  <authors>
    <author>Selle, Martin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Selle, Martin:</t>
        </r>
        <r>
          <rPr>
            <sz val="9"/>
            <color indexed="81"/>
            <rFont val="Tahoma"/>
            <family val="2"/>
          </rPr>
          <t xml:space="preserve">
Erfassung mit Doppelpunkt!
00:00
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Selle, Martin:</t>
        </r>
        <r>
          <rPr>
            <sz val="9"/>
            <color indexed="81"/>
            <rFont val="Tahoma"/>
            <family val="2"/>
          </rPr>
          <t xml:space="preserve">
Erfassung mit Doppelpunkt!
18:00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Selle, Martin:</t>
        </r>
        <r>
          <rPr>
            <sz val="9"/>
            <color indexed="81"/>
            <rFont val="Tahoma"/>
            <family val="2"/>
          </rPr>
          <t xml:space="preserve">
Bei mehrtägigen Abwesenheiten erhalten Sie für An- und Abreisetage einen Verpflegungssatz, auch wenn die Abwesenheitszeit weniger als 8h an dem Tag entspricht. Zur Steuerung dieses Wertes bitte in dieser Spale ein "x" setzen. </t>
        </r>
      </text>
    </comment>
  </commentList>
</comments>
</file>

<file path=xl/comments7.xml><?xml version="1.0" encoding="utf-8"?>
<comments xmlns="http://schemas.openxmlformats.org/spreadsheetml/2006/main">
  <authors>
    <author>Selle, Martin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Selle, Martin:</t>
        </r>
        <r>
          <rPr>
            <sz val="9"/>
            <color indexed="81"/>
            <rFont val="Tahoma"/>
            <family val="2"/>
          </rPr>
          <t xml:space="preserve">
Erfassung mit Doppelpunkt!
00:00
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Selle, Martin:</t>
        </r>
        <r>
          <rPr>
            <sz val="9"/>
            <color indexed="81"/>
            <rFont val="Tahoma"/>
            <family val="2"/>
          </rPr>
          <t xml:space="preserve">
Erfassung mit Doppelpunkt!
18:00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Selle, Martin:</t>
        </r>
        <r>
          <rPr>
            <sz val="9"/>
            <color indexed="81"/>
            <rFont val="Tahoma"/>
            <family val="2"/>
          </rPr>
          <t xml:space="preserve">
Bei mehrtägigen Abwesenheiten erhalten Sie für An- und Abreisetage einen Verpflegungssatz, auch wenn die Abwesenheitszeit weniger als 8h an dem Tag entspricht. Zur Steuerung dieses Wertes bitte in dieser Spale ein "x" setzen. </t>
        </r>
      </text>
    </comment>
  </commentList>
</comments>
</file>

<file path=xl/comments8.xml><?xml version="1.0" encoding="utf-8"?>
<comments xmlns="http://schemas.openxmlformats.org/spreadsheetml/2006/main">
  <authors>
    <author>Selle, Martin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Selle, Martin:</t>
        </r>
        <r>
          <rPr>
            <sz val="9"/>
            <color indexed="81"/>
            <rFont val="Tahoma"/>
            <family val="2"/>
          </rPr>
          <t xml:space="preserve">
Erfassung mit Doppelpunkt!
00:00
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Selle, Martin:</t>
        </r>
        <r>
          <rPr>
            <sz val="9"/>
            <color indexed="81"/>
            <rFont val="Tahoma"/>
            <family val="2"/>
          </rPr>
          <t xml:space="preserve">
Erfassung mit Doppelpunkt!
18:00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Selle, Martin:</t>
        </r>
        <r>
          <rPr>
            <sz val="9"/>
            <color indexed="81"/>
            <rFont val="Tahoma"/>
            <family val="2"/>
          </rPr>
          <t xml:space="preserve">
Bei mehrtägigen Abwesenheiten erhalten Sie für An- und Abreisetage einen Verpflegungssatz, auch wenn die Abwesenheitszeit weniger als 8h an dem Tag entspricht. Zur Steuerung dieses Wertes bitte in dieser Spale ein "x" setzen. </t>
        </r>
      </text>
    </comment>
  </commentList>
</comments>
</file>

<file path=xl/comments9.xml><?xml version="1.0" encoding="utf-8"?>
<comments xmlns="http://schemas.openxmlformats.org/spreadsheetml/2006/main">
  <authors>
    <author>Selle, Martin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Selle, Martin:</t>
        </r>
        <r>
          <rPr>
            <sz val="9"/>
            <color indexed="81"/>
            <rFont val="Tahoma"/>
            <family val="2"/>
          </rPr>
          <t xml:space="preserve">
Erfassung mit Doppelpunkt!
00:00
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Selle, Martin:</t>
        </r>
        <r>
          <rPr>
            <sz val="9"/>
            <color indexed="81"/>
            <rFont val="Tahoma"/>
            <family val="2"/>
          </rPr>
          <t xml:space="preserve">
Erfassung mit Doppelpunkt!
18:00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Selle, Martin:</t>
        </r>
        <r>
          <rPr>
            <sz val="9"/>
            <color indexed="81"/>
            <rFont val="Tahoma"/>
            <family val="2"/>
          </rPr>
          <t xml:space="preserve">
Bei mehrtägigen Abwesenheiten erhalten Sie für An- und Abreisetage einen Verpflegungssatz, auch wenn die Abwesenheitszeit weniger als 8h an dem Tag entspricht. Zur Steuerung dieses Wertes bitte in dieser Spale ein "x" setzen. </t>
        </r>
      </text>
    </comment>
  </commentList>
</comments>
</file>

<file path=xl/sharedStrings.xml><?xml version="1.0" encoding="utf-8"?>
<sst xmlns="http://schemas.openxmlformats.org/spreadsheetml/2006/main" count="651" uniqueCount="282">
  <si>
    <t>REISEZWECK, bitte nachvollziehbare kurze Beschreibung</t>
  </si>
  <si>
    <t>Projekt/Kunde</t>
  </si>
  <si>
    <t xml:space="preserve">Zeit von </t>
  </si>
  <si>
    <t>Zeit bis</t>
  </si>
  <si>
    <t>Anzahl Stunden/Tag</t>
  </si>
  <si>
    <t>Summe</t>
  </si>
  <si>
    <t>Reise-datum</t>
  </si>
  <si>
    <t>Mitarbeiter</t>
  </si>
  <si>
    <t>Monat</t>
  </si>
  <si>
    <t>Jahr</t>
  </si>
  <si>
    <t>Mitarbeiterkürzel</t>
  </si>
  <si>
    <t>Land</t>
  </si>
  <si>
    <t>Reiseland Ziel 
(soweit Ausland)</t>
  </si>
  <si>
    <t>Uhrzeiten für VMA</t>
  </si>
  <si>
    <t>Anreisetag</t>
  </si>
  <si>
    <t>Stay-Tag</t>
  </si>
  <si>
    <t>Monate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</si>
  <si>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</si>
  <si>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</si>
  <si>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</si>
  <si>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</si>
  <si>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</si>
  <si>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</si>
  <si>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</si>
  <si>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</si>
  <si>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</si>
  <si>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</si>
  <si>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</si>
  <si>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</si>
  <si>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Kürzung Pauschale wegen Mahlzeiten</t>
  </si>
  <si>
    <t>Früh-stück 20%
(x)</t>
  </si>
  <si>
    <t>Mittag 40%
(x)</t>
  </si>
  <si>
    <t>Abend-brot 
40%
(x)</t>
  </si>
  <si>
    <t>gesetzliche Pauschale Ausland</t>
  </si>
  <si>
    <t>gesetzliche Pauschale Inland</t>
  </si>
  <si>
    <t>Anreise/ Abreise-tag 
(x)</t>
  </si>
  <si>
    <t>Summe (wird über Lohn erstattet)</t>
  </si>
  <si>
    <t>Über-nachtungs-pauschale</t>
  </si>
  <si>
    <t>E-Mail</t>
  </si>
  <si>
    <t>Faktor</t>
  </si>
  <si>
    <t>pauschal zu versteuern:</t>
  </si>
  <si>
    <t>individuell zu versteuern:</t>
  </si>
  <si>
    <t>Erfassung durchgeführte  Reisen / Auswärtstätigkeiten</t>
  </si>
  <si>
    <t>Private Über-nachtung
(x)</t>
  </si>
  <si>
    <t>Ziel / Stadt</t>
  </si>
  <si>
    <t>Personalnummer</t>
  </si>
  <si>
    <t>Musterbetrieb GmbH</t>
  </si>
  <si>
    <t>Verpflegungsmehraufwand und Reisekostenerfassung</t>
  </si>
  <si>
    <t>Nico Mustermann</t>
  </si>
  <si>
    <t>x</t>
  </si>
  <si>
    <t>Pauschbeträge für Verpflegungsmehraufwendungen</t>
  </si>
  <si>
    <t>bei einer Abwesenheitsdauer von mindestens 24 Stunden je Kalendertag</t>
  </si>
  <si>
    <t>für den An- und Abreisetag sowie bei einer Abwesenheitsdauer von mehr als 8 Stunden je Kalendertag</t>
  </si>
  <si>
    <t>Pauschbetrag für Übernachtungskosten</t>
  </si>
  <si>
    <t>im Übrigen</t>
  </si>
  <si>
    <t xml:space="preserve">Afghanistan </t>
  </si>
  <si>
    <t xml:space="preserve">Ägypten </t>
  </si>
  <si>
    <t xml:space="preserve">Äthiopien </t>
  </si>
  <si>
    <t xml:space="preserve">Äquatorialguinea </t>
  </si>
  <si>
    <t xml:space="preserve">Albanien </t>
  </si>
  <si>
    <t xml:space="preserve">Algerien </t>
  </si>
  <si>
    <t xml:space="preserve">Andorra </t>
  </si>
  <si>
    <t xml:space="preserve">Angola </t>
  </si>
  <si>
    <t xml:space="preserve">Argentinien </t>
  </si>
  <si>
    <t xml:space="preserve">Armenien </t>
  </si>
  <si>
    <t xml:space="preserve">Aserbaidschan </t>
  </si>
  <si>
    <t xml:space="preserve">Bahrain </t>
  </si>
  <si>
    <t xml:space="preserve">Bangladesch </t>
  </si>
  <si>
    <t xml:space="preserve">Barbados </t>
  </si>
  <si>
    <t xml:space="preserve">Belgien </t>
  </si>
  <si>
    <t xml:space="preserve">Benin </t>
  </si>
  <si>
    <t xml:space="preserve">Bolivien </t>
  </si>
  <si>
    <t xml:space="preserve">Bosnien und Herzegowina </t>
  </si>
  <si>
    <t xml:space="preserve">Botsuana </t>
  </si>
  <si>
    <t xml:space="preserve">Brunei </t>
  </si>
  <si>
    <t xml:space="preserve">Bulgarien </t>
  </si>
  <si>
    <t xml:space="preserve">Burkina Faso </t>
  </si>
  <si>
    <t xml:space="preserve">Burundi </t>
  </si>
  <si>
    <t xml:space="preserve">Chile </t>
  </si>
  <si>
    <t xml:space="preserve">Costa Rica </t>
  </si>
  <si>
    <t xml:space="preserve">Côte d’Ivoire </t>
  </si>
  <si>
    <t xml:space="preserve">Dänemark </t>
  </si>
  <si>
    <t xml:space="preserve">Dominikanische Republik </t>
  </si>
  <si>
    <t xml:space="preserve">Dschibuti </t>
  </si>
  <si>
    <t xml:space="preserve">Ecuador </t>
  </si>
  <si>
    <t xml:space="preserve">El Salvador </t>
  </si>
  <si>
    <t xml:space="preserve">Eritrea </t>
  </si>
  <si>
    <t xml:space="preserve">Estland </t>
  </si>
  <si>
    <t xml:space="preserve">Fidschi </t>
  </si>
  <si>
    <t xml:space="preserve">Finnland </t>
  </si>
  <si>
    <t xml:space="preserve">Gabun </t>
  </si>
  <si>
    <t xml:space="preserve">Gambia </t>
  </si>
  <si>
    <t xml:space="preserve">Georgien </t>
  </si>
  <si>
    <t xml:space="preserve">Ghana </t>
  </si>
  <si>
    <t xml:space="preserve">Guatemala </t>
  </si>
  <si>
    <t xml:space="preserve">Guinea </t>
  </si>
  <si>
    <t xml:space="preserve">Guinea-Bissau </t>
  </si>
  <si>
    <t xml:space="preserve">Haiti </t>
  </si>
  <si>
    <t xml:space="preserve">Honduras </t>
  </si>
  <si>
    <t xml:space="preserve">Indonesien </t>
  </si>
  <si>
    <t xml:space="preserve">Iran </t>
  </si>
  <si>
    <t xml:space="preserve">Irland </t>
  </si>
  <si>
    <t xml:space="preserve">Island </t>
  </si>
  <si>
    <t xml:space="preserve">Israel </t>
  </si>
  <si>
    <t xml:space="preserve">Jamaika </t>
  </si>
  <si>
    <t xml:space="preserve">Jemen </t>
  </si>
  <si>
    <t xml:space="preserve">Jordanien </t>
  </si>
  <si>
    <t xml:space="preserve">Kambodscha </t>
  </si>
  <si>
    <t xml:space="preserve">Kamerun </t>
  </si>
  <si>
    <t xml:space="preserve">Kap Verde </t>
  </si>
  <si>
    <t xml:space="preserve">Kasachstan </t>
  </si>
  <si>
    <t xml:space="preserve">Katar </t>
  </si>
  <si>
    <t xml:space="preserve">Kenia </t>
  </si>
  <si>
    <t xml:space="preserve">Kirgisistan </t>
  </si>
  <si>
    <t xml:space="preserve">Kolumbien </t>
  </si>
  <si>
    <t xml:space="preserve">Kongo, Republik </t>
  </si>
  <si>
    <t xml:space="preserve">Kongo, Demokratische Republik </t>
  </si>
  <si>
    <t xml:space="preserve">Korea, Demokratische Volksrepublik </t>
  </si>
  <si>
    <t xml:space="preserve">Korea, Republik </t>
  </si>
  <si>
    <t xml:space="preserve">Kosovo </t>
  </si>
  <si>
    <t xml:space="preserve">Kroatien </t>
  </si>
  <si>
    <t xml:space="preserve">Kuba </t>
  </si>
  <si>
    <t xml:space="preserve">Kuwait </t>
  </si>
  <si>
    <t xml:space="preserve">Laos </t>
  </si>
  <si>
    <t xml:space="preserve">Lesotho </t>
  </si>
  <si>
    <t xml:space="preserve">Lettland </t>
  </si>
  <si>
    <t xml:space="preserve">Libanon </t>
  </si>
  <si>
    <t xml:space="preserve">Libyen </t>
  </si>
  <si>
    <t xml:space="preserve">Liechtenstein </t>
  </si>
  <si>
    <t xml:space="preserve">Litauen </t>
  </si>
  <si>
    <t xml:space="preserve">Luxemburg </t>
  </si>
  <si>
    <t xml:space="preserve">Madagaskar </t>
  </si>
  <si>
    <t xml:space="preserve">Malawi </t>
  </si>
  <si>
    <t xml:space="preserve">Malaysia </t>
  </si>
  <si>
    <t xml:space="preserve">Malediven </t>
  </si>
  <si>
    <t xml:space="preserve">Mali </t>
  </si>
  <si>
    <t xml:space="preserve">Malta </t>
  </si>
  <si>
    <t xml:space="preserve">Marokko </t>
  </si>
  <si>
    <t xml:space="preserve">Marshall Inseln </t>
  </si>
  <si>
    <t xml:space="preserve">Mauretanien </t>
  </si>
  <si>
    <t xml:space="preserve">Mauritius </t>
  </si>
  <si>
    <t xml:space="preserve">Mazedonien </t>
  </si>
  <si>
    <t xml:space="preserve">Mexiko </t>
  </si>
  <si>
    <t xml:space="preserve">Moldau, Republik </t>
  </si>
  <si>
    <t xml:space="preserve">Monaco </t>
  </si>
  <si>
    <t xml:space="preserve">Mongolei </t>
  </si>
  <si>
    <t xml:space="preserve">Montenegro </t>
  </si>
  <si>
    <t xml:space="preserve">Mosambik </t>
  </si>
  <si>
    <t xml:space="preserve">Myanmar </t>
  </si>
  <si>
    <t xml:space="preserve">Namibia </t>
  </si>
  <si>
    <t xml:space="preserve">Nepal </t>
  </si>
  <si>
    <t xml:space="preserve">Neuseeland </t>
  </si>
  <si>
    <t xml:space="preserve">Nicaragua </t>
  </si>
  <si>
    <t xml:space="preserve">Niederlande </t>
  </si>
  <si>
    <t xml:space="preserve">Niger </t>
  </si>
  <si>
    <t xml:space="preserve">Nigeria </t>
  </si>
  <si>
    <t xml:space="preserve">Norwegen </t>
  </si>
  <si>
    <t xml:space="preserve">Österreich </t>
  </si>
  <si>
    <t xml:space="preserve">Oman </t>
  </si>
  <si>
    <t xml:space="preserve">Palau </t>
  </si>
  <si>
    <t xml:space="preserve">Panama </t>
  </si>
  <si>
    <t xml:space="preserve">Papua-Neuguinea </t>
  </si>
  <si>
    <t xml:space="preserve">Paraguay </t>
  </si>
  <si>
    <t xml:space="preserve">Peru </t>
  </si>
  <si>
    <t xml:space="preserve">Philippinen </t>
  </si>
  <si>
    <t xml:space="preserve">Portugal </t>
  </si>
  <si>
    <t xml:space="preserve">Ruanda </t>
  </si>
  <si>
    <t xml:space="preserve">Sambia </t>
  </si>
  <si>
    <t xml:space="preserve">Samoa </t>
  </si>
  <si>
    <t xml:space="preserve">San Marino </t>
  </si>
  <si>
    <t xml:space="preserve">São Tomé – Príncipe </t>
  </si>
  <si>
    <t xml:space="preserve">Schweden </t>
  </si>
  <si>
    <t xml:space="preserve">Senegal </t>
  </si>
  <si>
    <t xml:space="preserve">Serbien </t>
  </si>
  <si>
    <t xml:space="preserve">Sierra Leone </t>
  </si>
  <si>
    <t xml:space="preserve">Simbabwe </t>
  </si>
  <si>
    <t xml:space="preserve">Singapur </t>
  </si>
  <si>
    <t xml:space="preserve">Slowakische Republik </t>
  </si>
  <si>
    <t xml:space="preserve">Slowenien </t>
  </si>
  <si>
    <t xml:space="preserve">Sri Lanka </t>
  </si>
  <si>
    <t xml:space="preserve">Sudan </t>
  </si>
  <si>
    <t xml:space="preserve">Südsudan </t>
  </si>
  <si>
    <t xml:space="preserve">Syrien </t>
  </si>
  <si>
    <t xml:space="preserve">Tadschikistan </t>
  </si>
  <si>
    <t xml:space="preserve">Taiwan </t>
  </si>
  <si>
    <t xml:space="preserve">Tansania </t>
  </si>
  <si>
    <t xml:space="preserve">Thailand </t>
  </si>
  <si>
    <t xml:space="preserve">Togo </t>
  </si>
  <si>
    <t xml:space="preserve">Tonga </t>
  </si>
  <si>
    <t xml:space="preserve">Trinidad und Tobago </t>
  </si>
  <si>
    <t xml:space="preserve">Tschad </t>
  </si>
  <si>
    <t xml:space="preserve">Tschechische Republik </t>
  </si>
  <si>
    <t xml:space="preserve">Tunesien </t>
  </si>
  <si>
    <t xml:space="preserve">Turkmenistan </t>
  </si>
  <si>
    <t xml:space="preserve">Uganda </t>
  </si>
  <si>
    <t xml:space="preserve">Ukraine </t>
  </si>
  <si>
    <t xml:space="preserve">Ungarn </t>
  </si>
  <si>
    <t xml:space="preserve">Uruguay </t>
  </si>
  <si>
    <t xml:space="preserve">Usbekistan </t>
  </si>
  <si>
    <t xml:space="preserve">Vatikanstaat </t>
  </si>
  <si>
    <t xml:space="preserve">Venezuela </t>
  </si>
  <si>
    <t xml:space="preserve">Vereinigte Arabische Emirate </t>
  </si>
  <si>
    <t xml:space="preserve">Vietnam </t>
  </si>
  <si>
    <t xml:space="preserve">Weißrussland </t>
  </si>
  <si>
    <t xml:space="preserve">Zentralafrikanische Republik </t>
  </si>
  <si>
    <t xml:space="preserve">Zypern </t>
  </si>
  <si>
    <t xml:space="preserve">Pakistan– Islamabad </t>
  </si>
  <si>
    <t xml:space="preserve">Pakistan– im Übrigen </t>
  </si>
  <si>
    <t xml:space="preserve">Polen– Breslau </t>
  </si>
  <si>
    <t xml:space="preserve">Polen– Danzig </t>
  </si>
  <si>
    <t xml:space="preserve">Polen– Krakau </t>
  </si>
  <si>
    <t xml:space="preserve">Polen– Warschau </t>
  </si>
  <si>
    <t xml:space="preserve">Polen– im Übrigen </t>
  </si>
  <si>
    <t xml:space="preserve">Rumänien– Bukarest </t>
  </si>
  <si>
    <t xml:space="preserve">Rumänien– im Übrigen </t>
  </si>
  <si>
    <t xml:space="preserve">Russische Föderation – Jekaterinburg </t>
  </si>
  <si>
    <t xml:space="preserve">Russische Föderation – Moskau </t>
  </si>
  <si>
    <t xml:space="preserve">Russische Föderation – St. Petersburg </t>
  </si>
  <si>
    <t xml:space="preserve">Russische Föderation – im Übrigen </t>
  </si>
  <si>
    <t xml:space="preserve">Saudi-Arabien – Djidda </t>
  </si>
  <si>
    <t xml:space="preserve">Saudi-Arabien – Riad </t>
  </si>
  <si>
    <t xml:space="preserve">Saudi-Arabien – im Übrigen </t>
  </si>
  <si>
    <t xml:space="preserve">Schweiz– Genf </t>
  </si>
  <si>
    <t xml:space="preserve">Schweiz– im Übrigen </t>
  </si>
  <si>
    <t xml:space="preserve">Spanien– Barcelona </t>
  </si>
  <si>
    <t xml:space="preserve">Spanien– Kanarische Inseln </t>
  </si>
  <si>
    <t xml:space="preserve">Spanien– Madrid </t>
  </si>
  <si>
    <t xml:space="preserve">Spanien– Palma de Mallorca </t>
  </si>
  <si>
    <t xml:space="preserve">Spanien– im Übrigen </t>
  </si>
  <si>
    <t xml:space="preserve">Südafrika– Kapstadt </t>
  </si>
  <si>
    <t xml:space="preserve">Südafrika– Johannesburg </t>
  </si>
  <si>
    <t xml:space="preserve">Südafrika– im Übrigen </t>
  </si>
  <si>
    <t xml:space="preserve">Türkei– Istanbul </t>
  </si>
  <si>
    <t xml:space="preserve">Türkei– Izmir </t>
  </si>
  <si>
    <t xml:space="preserve">Türkei– im Übrigen </t>
  </si>
  <si>
    <t xml:space="preserve">Vereinigte Staaten von Amerika (USA) – Atlanta </t>
  </si>
  <si>
    <t xml:space="preserve">Vereinigte Staaten von Amerika (USA) – Boston </t>
  </si>
  <si>
    <t xml:space="preserve">Vereinigte Staaten von Amerika (USA) – Chicago </t>
  </si>
  <si>
    <t xml:space="preserve">Vereinigte Staaten von Amerika (USA) – Houston </t>
  </si>
  <si>
    <t xml:space="preserve">Vereinigte Staaten von Amerika (USA) – Los Angeles </t>
  </si>
  <si>
    <t xml:space="preserve">Vereinigte Staaten von Amerika (USA) – Miami </t>
  </si>
  <si>
    <t xml:space="preserve">Vereinigte Staaten von Amerika (USA) – New York City </t>
  </si>
  <si>
    <t xml:space="preserve">Vereinigte Staaten von Amerika (USA) – San Francisco </t>
  </si>
  <si>
    <t xml:space="preserve">Vereinigte Staaten von Amerika (USA) – Washington, D. C. </t>
  </si>
  <si>
    <t xml:space="preserve">Vereinigte Staaten von Amerika (USA) – im Übrigen </t>
  </si>
  <si>
    <t xml:space="preserve">Vereinigtes Königreich von Großbritannien und Nordirland– London </t>
  </si>
  <si>
    <t xml:space="preserve">Vereinigtes Königreich von Großbritannien und Nordirland– im Übrigen </t>
  </si>
  <si>
    <t xml:space="preserve">Kanada– Ottawa </t>
  </si>
  <si>
    <t xml:space="preserve">Kanada– Toronto </t>
  </si>
  <si>
    <t xml:space="preserve">Kanada– Vancouver </t>
  </si>
  <si>
    <t xml:space="preserve">Kanada– im Übrigen </t>
  </si>
  <si>
    <t xml:space="preserve">Japan– Tokio </t>
  </si>
  <si>
    <t xml:space="preserve">Japan– im Übrigen </t>
  </si>
  <si>
    <t xml:space="preserve">Italien– Mailand </t>
  </si>
  <si>
    <t xml:space="preserve">Italien– Rom </t>
  </si>
  <si>
    <t xml:space="preserve">Italien– im Übrigen </t>
  </si>
  <si>
    <t xml:space="preserve">Indien– Bangalore </t>
  </si>
  <si>
    <t xml:space="preserve">Indien– Chennai </t>
  </si>
  <si>
    <t xml:space="preserve">Indien– Kalkutta </t>
  </si>
  <si>
    <t xml:space="preserve">Indien– Mumbai </t>
  </si>
  <si>
    <t xml:space="preserve">Indien– Neu Delhi </t>
  </si>
  <si>
    <t xml:space="preserve">Indien– im Übrigen </t>
  </si>
  <si>
    <t xml:space="preserve">Griechenland– Athen </t>
  </si>
  <si>
    <t xml:space="preserve">Griechenland– im Übrigen </t>
  </si>
  <si>
    <t xml:space="preserve">Frankreich- Lyon </t>
  </si>
  <si>
    <t xml:space="preserve">Frankreich– Marseille </t>
  </si>
  <si>
    <t xml:space="preserve">Frankreich– Paris sowie die Departments 92, 93 und 94 </t>
  </si>
  <si>
    <t xml:space="preserve">Frankreich– Straßburg </t>
  </si>
  <si>
    <t xml:space="preserve">Frankreich– im Übrigen </t>
  </si>
  <si>
    <t xml:space="preserve">China– Chengdu </t>
  </si>
  <si>
    <t xml:space="preserve">China– Hongkong </t>
  </si>
  <si>
    <t xml:space="preserve">China– Kanton </t>
  </si>
  <si>
    <t xml:space="preserve">China– Peking </t>
  </si>
  <si>
    <t xml:space="preserve">China– Shanghai </t>
  </si>
  <si>
    <t xml:space="preserve">China– im Übrigen </t>
  </si>
  <si>
    <t xml:space="preserve">Brasilien– Brasilia </t>
  </si>
  <si>
    <t xml:space="preserve">Brasilien– Rio de Janeiro </t>
  </si>
  <si>
    <t xml:space="preserve">Brasilien– Sao Paulo </t>
  </si>
  <si>
    <t xml:space="preserve">Brasilien– im Übrigen </t>
  </si>
  <si>
    <t xml:space="preserve">Australien– Canberra </t>
  </si>
  <si>
    <t xml:space="preserve">Australien– Sydney </t>
  </si>
  <si>
    <t xml:space="preserve">Australien– im Übrigen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</si>
</sst>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€&quot;;[Red]\-#,##0.00\ &quot;€&quot;"/>
    <numFmt numFmtId="164" formatCode="h:mm;@"/>
    <numFmt numFmtId="165" formatCode="dd/mm/yy;@"/>
    <numFmt numFmtId="166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54555B"/>
      <name val="Arial"/>
      <family val="2"/>
    </font>
    <font>
      <b/>
      <sz val="9"/>
      <color rgb="FF54555B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FDFD8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6" fillId="0" borderId="0" applyNumberFormat="0" applyFill="0" applyBorder="0" applyAlignment="0" applyProtection="0"/>
  </cellStyleXfs>
  <cellXfs count="92">
    <xf numFmtId="0" fontId="0" fillId="0" borderId="0" xfId="0"/>
    <xf numFmtId="0" fontId="16" fillId="0" borderId="0" xfId="0" applyFont="1"/>
    <xf numFmtId="20" fontId="0" fillId="0" borderId="0" xfId="0" applyNumberFormat="1"/>
    <xf numFmtId="49" fontId="0" fillId="0" borderId="0" xfId="0" applyNumberFormat="1"/>
    <xf numFmtId="20" fontId="0" fillId="33" borderId="11" xfId="0" applyNumberFormat="1" applyFill="1" applyBorder="1"/>
    <xf numFmtId="0" fontId="22" fillId="0" borderId="0" xfId="0" applyFont="1" applyFill="1" applyProtection="1">
      <protection locked="0"/>
    </xf>
    <xf numFmtId="0" fontId="22" fillId="0" borderId="0" xfId="0" applyFont="1" applyFill="1" applyAlignment="1" applyProtection="1">
      <alignment horizontal="center"/>
      <protection locked="0"/>
    </xf>
    <xf numFmtId="0" fontId="26" fillId="0" borderId="0" xfId="43" applyFill="1" applyAlignment="1" applyProtection="1">
      <alignment horizontal="center"/>
      <protection locked="0"/>
    </xf>
    <xf numFmtId="8" fontId="0" fillId="33" borderId="0" xfId="0" applyNumberFormat="1" applyFill="1" applyBorder="1"/>
    <xf numFmtId="8" fontId="0" fillId="33" borderId="14" xfId="0" applyNumberFormat="1" applyFill="1" applyBorder="1"/>
    <xf numFmtId="0" fontId="0" fillId="0" borderId="0" xfId="0" applyFill="1"/>
    <xf numFmtId="0" fontId="22" fillId="0" borderId="0" xfId="0" applyFont="1" applyFill="1"/>
    <xf numFmtId="0" fontId="23" fillId="0" borderId="0" xfId="0" applyFont="1" applyFill="1"/>
    <xf numFmtId="0" fontId="16" fillId="0" borderId="0" xfId="0" applyFont="1" applyFill="1" applyAlignment="1">
      <alignment wrapText="1"/>
    </xf>
    <xf numFmtId="4" fontId="0" fillId="0" borderId="0" xfId="0" applyNumberFormat="1" applyFill="1"/>
    <xf numFmtId="165" fontId="0" fillId="0" borderId="0" xfId="0" applyNumberFormat="1" applyFill="1"/>
    <xf numFmtId="20" fontId="0" fillId="0" borderId="0" xfId="0" applyNumberFormat="1" applyFill="1"/>
    <xf numFmtId="0" fontId="0" fillId="0" borderId="0" xfId="0" applyFill="1" applyAlignment="1">
      <alignment wrapText="1"/>
    </xf>
    <xf numFmtId="0" fontId="16" fillId="0" borderId="0" xfId="0" applyFont="1" applyFill="1" applyAlignment="1">
      <alignment horizontal="right"/>
    </xf>
    <xf numFmtId="8" fontId="16" fillId="0" borderId="0" xfId="0" applyNumberFormat="1" applyFont="1" applyFill="1"/>
    <xf numFmtId="0" fontId="16" fillId="0" borderId="0" xfId="0" applyFont="1" applyFill="1"/>
    <xf numFmtId="8" fontId="16" fillId="0" borderId="12" xfId="0" applyNumberFormat="1" applyFont="1" applyFill="1" applyBorder="1"/>
    <xf numFmtId="165" fontId="23" fillId="0" borderId="0" xfId="0" applyNumberFormat="1" applyFont="1" applyFill="1"/>
    <xf numFmtId="0" fontId="20" fillId="0" borderId="0" xfId="0" applyFont="1" applyFill="1"/>
    <xf numFmtId="20" fontId="23" fillId="0" borderId="0" xfId="0" applyNumberFormat="1" applyFont="1" applyFill="1"/>
    <xf numFmtId="0" fontId="23" fillId="0" borderId="0" xfId="0" applyFont="1" applyFill="1" applyAlignment="1">
      <alignment wrapText="1"/>
    </xf>
    <xf numFmtId="0" fontId="19" fillId="0" borderId="10" xfId="0" applyFont="1" applyFill="1" applyBorder="1" applyAlignment="1">
      <alignment horizontal="right"/>
    </xf>
    <xf numFmtId="8" fontId="23" fillId="0" borderId="10" xfId="0" applyNumberFormat="1" applyFont="1" applyFill="1" applyBorder="1"/>
    <xf numFmtId="8" fontId="20" fillId="0" borderId="10" xfId="0" applyNumberFormat="1" applyFont="1" applyFill="1" applyBorder="1" applyAlignment="1">
      <alignment horizontal="right"/>
    </xf>
    <xf numFmtId="8" fontId="19" fillId="0" borderId="13" xfId="0" applyNumberFormat="1" applyFont="1" applyFill="1" applyBorder="1"/>
    <xf numFmtId="0" fontId="0" fillId="0" borderId="0" xfId="0" applyFill="1" applyAlignment="1" applyProtection="1">
      <alignment horizontal="right"/>
    </xf>
    <xf numFmtId="8" fontId="0" fillId="0" borderId="0" xfId="0" applyNumberFormat="1" applyFill="1" applyProtection="1"/>
    <xf numFmtId="8" fontId="0" fillId="0" borderId="12" xfId="0" applyNumberFormat="1" applyFill="1" applyBorder="1" applyProtection="1"/>
    <xf numFmtId="0" fontId="0" fillId="0" borderId="0" xfId="0" applyFill="1" applyAlignment="1">
      <alignment horizontal="right"/>
    </xf>
    <xf numFmtId="8" fontId="0" fillId="0" borderId="0" xfId="0" applyNumberFormat="1" applyFill="1"/>
    <xf numFmtId="165" fontId="0" fillId="0" borderId="17" xfId="0" applyNumberFormat="1" applyBorder="1" applyProtection="1">
      <protection locked="0"/>
    </xf>
    <xf numFmtId="20" fontId="0" fillId="0" borderId="18" xfId="0" applyNumberFormat="1" applyBorder="1" applyProtection="1">
      <protection locked="0"/>
    </xf>
    <xf numFmtId="164" fontId="0" fillId="0" borderId="18" xfId="0" applyNumberFormat="1" applyBorder="1" applyProtection="1">
      <protection locked="0"/>
    </xf>
    <xf numFmtId="0" fontId="0" fillId="0" borderId="18" xfId="0" applyBorder="1" applyProtection="1">
      <protection locked="0"/>
    </xf>
    <xf numFmtId="9" fontId="0" fillId="0" borderId="18" xfId="0" applyNumberFormat="1" applyBorder="1" applyAlignment="1" applyProtection="1">
      <alignment wrapText="1"/>
      <protection locked="0"/>
    </xf>
    <xf numFmtId="9" fontId="0" fillId="0" borderId="18" xfId="0" applyNumberFormat="1" applyBorder="1" applyAlignment="1" applyProtection="1">
      <alignment horizontal="center"/>
      <protection locked="0"/>
    </xf>
    <xf numFmtId="9" fontId="0" fillId="0" borderId="19" xfId="0" applyNumberFormat="1" applyBorder="1" applyProtection="1">
      <protection locked="0"/>
    </xf>
    <xf numFmtId="165" fontId="0" fillId="0" borderId="20" xfId="0" applyNumberFormat="1" applyBorder="1" applyProtection="1">
      <protection locked="0"/>
    </xf>
    <xf numFmtId="0" fontId="0" fillId="0" borderId="21" xfId="0" applyBorder="1" applyProtection="1">
      <protection locked="0"/>
    </xf>
    <xf numFmtId="20" fontId="0" fillId="0" borderId="21" xfId="0" applyNumberFormat="1" applyBorder="1" applyProtection="1">
      <protection locked="0"/>
    </xf>
    <xf numFmtId="9" fontId="0" fillId="0" borderId="21" xfId="0" applyNumberFormat="1" applyBorder="1" applyAlignment="1" applyProtection="1">
      <alignment wrapText="1"/>
      <protection locked="0"/>
    </xf>
    <xf numFmtId="9" fontId="0" fillId="0" borderId="21" xfId="0" applyNumberFormat="1" applyBorder="1" applyAlignment="1" applyProtection="1">
      <alignment horizontal="center"/>
      <protection locked="0"/>
    </xf>
    <xf numFmtId="9" fontId="0" fillId="0" borderId="22" xfId="0" applyNumberFormat="1" applyBorder="1" applyProtection="1">
      <protection locked="0"/>
    </xf>
    <xf numFmtId="0" fontId="0" fillId="0" borderId="21" xfId="0" applyBorder="1" applyAlignment="1" applyProtection="1">
      <alignment wrapText="1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2" xfId="0" applyBorder="1" applyProtection="1">
      <protection locked="0"/>
    </xf>
    <xf numFmtId="165" fontId="0" fillId="0" borderId="23" xfId="0" applyNumberFormat="1" applyBorder="1" applyProtection="1">
      <protection locked="0"/>
    </xf>
    <xf numFmtId="0" fontId="0" fillId="0" borderId="24" xfId="0" applyBorder="1" applyProtection="1">
      <protection locked="0"/>
    </xf>
    <xf numFmtId="20" fontId="0" fillId="0" borderId="24" xfId="0" applyNumberFormat="1" applyBorder="1" applyProtection="1">
      <protection locked="0"/>
    </xf>
    <xf numFmtId="0" fontId="0" fillId="0" borderId="24" xfId="0" applyBorder="1" applyAlignment="1" applyProtection="1">
      <alignment wrapText="1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Protection="1">
      <protection locked="0"/>
    </xf>
    <xf numFmtId="165" fontId="21" fillId="0" borderId="0" xfId="0" applyNumberFormat="1" applyFont="1" applyFill="1"/>
    <xf numFmtId="0" fontId="21" fillId="0" borderId="0" xfId="0" applyFont="1" applyFill="1"/>
    <xf numFmtId="0" fontId="20" fillId="0" borderId="0" xfId="0" applyFont="1" applyFill="1" applyAlignment="1">
      <alignment wrapText="1"/>
    </xf>
    <xf numFmtId="165" fontId="19" fillId="0" borderId="0" xfId="0" applyNumberFormat="1" applyFont="1" applyFill="1"/>
    <xf numFmtId="0" fontId="19" fillId="0" borderId="0" xfId="0" applyFont="1" applyFill="1"/>
    <xf numFmtId="0" fontId="19" fillId="0" borderId="0" xfId="0" applyFont="1" applyFill="1" applyAlignment="1">
      <alignment horizontal="right"/>
    </xf>
    <xf numFmtId="8" fontId="23" fillId="0" borderId="0" xfId="0" applyNumberFormat="1" applyFont="1" applyFill="1"/>
    <xf numFmtId="0" fontId="22" fillId="0" borderId="15" xfId="0" applyFont="1" applyFill="1" applyBorder="1" applyProtection="1">
      <protection locked="0"/>
    </xf>
    <xf numFmtId="0" fontId="26" fillId="0" borderId="15" xfId="43" applyFill="1" applyBorder="1" applyAlignment="1" applyProtection="1">
      <alignment horizontal="center"/>
      <protection locked="0"/>
    </xf>
    <xf numFmtId="0" fontId="19" fillId="0" borderId="0" xfId="0" applyFont="1" applyFill="1" applyBorder="1"/>
    <xf numFmtId="0" fontId="22" fillId="0" borderId="13" xfId="0" applyFont="1" applyFill="1" applyBorder="1" applyProtection="1">
      <protection locked="0"/>
    </xf>
    <xf numFmtId="0" fontId="19" fillId="0" borderId="13" xfId="0" applyFont="1" applyFill="1" applyBorder="1" applyAlignment="1">
      <alignment wrapText="1"/>
    </xf>
    <xf numFmtId="0" fontId="22" fillId="0" borderId="12" xfId="0" applyFont="1" applyFill="1" applyBorder="1" applyProtection="1">
      <protection locked="0"/>
    </xf>
    <xf numFmtId="165" fontId="16" fillId="0" borderId="0" xfId="0" applyNumberFormat="1" applyFont="1" applyFill="1"/>
    <xf numFmtId="0" fontId="22" fillId="0" borderId="12" xfId="0" applyFont="1" applyFill="1" applyBorder="1" applyAlignment="1" applyProtection="1">
      <alignment horizontal="right"/>
      <protection locked="0"/>
    </xf>
    <xf numFmtId="0" fontId="27" fillId="34" borderId="13" xfId="0" applyFont="1" applyFill="1" applyBorder="1" applyAlignment="1">
      <alignment wrapText="1"/>
    </xf>
    <xf numFmtId="0" fontId="27" fillId="34" borderId="15" xfId="0" applyFont="1" applyFill="1" applyBorder="1" applyAlignment="1">
      <alignment wrapText="1"/>
    </xf>
    <xf numFmtId="0" fontId="27" fillId="34" borderId="16" xfId="0" applyFont="1" applyFill="1" applyBorder="1" applyAlignment="1">
      <alignment wrapText="1"/>
    </xf>
    <xf numFmtId="0" fontId="27" fillId="34" borderId="13" xfId="0" applyFont="1" applyFill="1" applyBorder="1" applyAlignment="1">
      <alignment horizontal="center" wrapText="1"/>
    </xf>
    <xf numFmtId="0" fontId="19" fillId="0" borderId="12" xfId="0" applyFont="1" applyFill="1" applyBorder="1" applyProtection="1">
      <protection locked="0"/>
    </xf>
    <xf numFmtId="0" fontId="19" fillId="0" borderId="16" xfId="0" applyFont="1" applyFill="1" applyBorder="1" applyAlignment="1" applyProtection="1">
      <alignment wrapText="1"/>
      <protection locked="0"/>
    </xf>
    <xf numFmtId="0" fontId="0" fillId="0" borderId="16" xfId="0" applyFill="1" applyBorder="1" applyAlignment="1" applyProtection="1">
      <alignment wrapText="1"/>
      <protection locked="0"/>
    </xf>
    <xf numFmtId="166" fontId="16" fillId="34" borderId="0" xfId="0" applyNumberFormat="1" applyFont="1" applyFill="1" applyAlignment="1" applyProtection="1">
      <alignment horizontal="right"/>
      <protection locked="0"/>
    </xf>
    <xf numFmtId="165" fontId="21" fillId="0" borderId="0" xfId="0" applyNumberFormat="1" applyFont="1" applyFill="1" applyProtection="1">
      <protection locked="0"/>
    </xf>
    <xf numFmtId="0" fontId="0" fillId="0" borderId="0" xfId="0" applyFill="1" applyProtection="1">
      <protection locked="0"/>
    </xf>
    <xf numFmtId="20" fontId="0" fillId="0" borderId="0" xfId="0" applyNumberFormat="1" applyFill="1" applyProtection="1">
      <protection locked="0"/>
    </xf>
    <xf numFmtId="0" fontId="21" fillId="0" borderId="0" xfId="0" applyFont="1" applyFill="1" applyProtection="1">
      <protection locked="0"/>
    </xf>
    <xf numFmtId="165" fontId="28" fillId="0" borderId="0" xfId="0" applyNumberFormat="1" applyFont="1" applyFill="1" applyAlignment="1">
      <alignment vertical="top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29" fillId="0" borderId="26" xfId="0" applyFont="1" applyBorder="1" applyAlignment="1">
      <alignment vertical="center" wrapText="1"/>
    </xf>
    <xf numFmtId="0" fontId="29" fillId="0" borderId="26" xfId="0" applyFont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</cellXfs>
  <cellStyles count="44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3" builtinId="8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Standard 2" xfId="42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colors>
    <mruColors>
      <color rgb="FFAFDFD8"/>
      <color rgb="FF54BBAD"/>
      <color rgb="FFE6E6E6"/>
      <color rgb="FF66FF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544249</xdr:colOff>
      <xdr:row>0</xdr:row>
      <xdr:rowOff>0</xdr:rowOff>
    </xdr:from>
    <xdr:to>
      <xdr:col>16</xdr:col>
      <xdr:colOff>719139</xdr:colOff>
      <xdr:row>6</xdr:row>
      <xdr:rowOff>166687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9074" y="0"/>
          <a:ext cx="2527565" cy="160496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544249</xdr:colOff>
      <xdr:row>0</xdr:row>
      <xdr:rowOff>0</xdr:rowOff>
    </xdr:from>
    <xdr:to>
      <xdr:col>16</xdr:col>
      <xdr:colOff>719139</xdr:colOff>
      <xdr:row>6</xdr:row>
      <xdr:rowOff>166687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9074" y="0"/>
          <a:ext cx="2527565" cy="160496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544249</xdr:colOff>
      <xdr:row>0</xdr:row>
      <xdr:rowOff>0</xdr:rowOff>
    </xdr:from>
    <xdr:to>
      <xdr:col>16</xdr:col>
      <xdr:colOff>719139</xdr:colOff>
      <xdr:row>6</xdr:row>
      <xdr:rowOff>166687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9074" y="0"/>
          <a:ext cx="2527565" cy="160496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544249</xdr:colOff>
      <xdr:row>0</xdr:row>
      <xdr:rowOff>0</xdr:rowOff>
    </xdr:from>
    <xdr:to>
      <xdr:col>16</xdr:col>
      <xdr:colOff>719140</xdr:colOff>
      <xdr:row>6</xdr:row>
      <xdr:rowOff>166687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9074" y="0"/>
          <a:ext cx="2527565" cy="16049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544249</xdr:colOff>
      <xdr:row>0</xdr:row>
      <xdr:rowOff>0</xdr:rowOff>
    </xdr:from>
    <xdr:to>
      <xdr:col>16</xdr:col>
      <xdr:colOff>719139</xdr:colOff>
      <xdr:row>6</xdr:row>
      <xdr:rowOff>166687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9074" y="0"/>
          <a:ext cx="2527565" cy="16049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544249</xdr:colOff>
      <xdr:row>0</xdr:row>
      <xdr:rowOff>0</xdr:rowOff>
    </xdr:from>
    <xdr:to>
      <xdr:col>16</xdr:col>
      <xdr:colOff>719139</xdr:colOff>
      <xdr:row>6</xdr:row>
      <xdr:rowOff>166687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9074" y="0"/>
          <a:ext cx="2527565" cy="16049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544249</xdr:colOff>
      <xdr:row>0</xdr:row>
      <xdr:rowOff>0</xdr:rowOff>
    </xdr:from>
    <xdr:to>
      <xdr:col>16</xdr:col>
      <xdr:colOff>719139</xdr:colOff>
      <xdr:row>6</xdr:row>
      <xdr:rowOff>166687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9074" y="0"/>
          <a:ext cx="2527565" cy="16049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544249</xdr:colOff>
      <xdr:row>0</xdr:row>
      <xdr:rowOff>0</xdr:rowOff>
    </xdr:from>
    <xdr:to>
      <xdr:col>16</xdr:col>
      <xdr:colOff>719139</xdr:colOff>
      <xdr:row>6</xdr:row>
      <xdr:rowOff>166687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9074" y="0"/>
          <a:ext cx="2527565" cy="16049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544249</xdr:colOff>
      <xdr:row>0</xdr:row>
      <xdr:rowOff>0</xdr:rowOff>
    </xdr:from>
    <xdr:to>
      <xdr:col>16</xdr:col>
      <xdr:colOff>719139</xdr:colOff>
      <xdr:row>6</xdr:row>
      <xdr:rowOff>166687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9074" y="0"/>
          <a:ext cx="2527565" cy="160496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544249</xdr:colOff>
      <xdr:row>0</xdr:row>
      <xdr:rowOff>0</xdr:rowOff>
    </xdr:from>
    <xdr:to>
      <xdr:col>16</xdr:col>
      <xdr:colOff>719139</xdr:colOff>
      <xdr:row>6</xdr:row>
      <xdr:rowOff>166687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9074" y="0"/>
          <a:ext cx="2527565" cy="160496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544249</xdr:colOff>
      <xdr:row>0</xdr:row>
      <xdr:rowOff>0</xdr:rowOff>
    </xdr:from>
    <xdr:to>
      <xdr:col>16</xdr:col>
      <xdr:colOff>719139</xdr:colOff>
      <xdr:row>6</xdr:row>
      <xdr:rowOff>166687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9074" y="0"/>
          <a:ext cx="2527565" cy="160496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544249</xdr:colOff>
      <xdr:row>0</xdr:row>
      <xdr:rowOff>0</xdr:rowOff>
    </xdr:from>
    <xdr:to>
      <xdr:col>16</xdr:col>
      <xdr:colOff>719139</xdr:colOff>
      <xdr:row>6</xdr:row>
      <xdr:rowOff>166687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7530" y="0"/>
          <a:ext cx="2451365" cy="1619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tabSelected="1" view="pageLayout" zoomScaleNormal="80" workbookViewId="0">
      <selection activeCell="F3" sqref="F3"/>
    </sheetView>
  </sheetViews>
  <sheetFormatPr baseColWidth="10" defaultRowHeight="15" x14ac:dyDescent="0.25"/>
  <cols>
    <col min="1" max="1" width="12" style="15" customWidth="1"/>
    <col min="2" max="2" width="8.7109375" style="10" customWidth="1"/>
    <col min="3" max="3" width="7" style="16" customWidth="1"/>
    <col min="4" max="4" width="25.5703125" style="10" customWidth="1"/>
    <col min="5" max="5" width="22" style="10" customWidth="1"/>
    <col min="6" max="6" width="19.140625" style="10" customWidth="1"/>
    <col min="7" max="7" width="31.5703125" style="17" customWidth="1"/>
    <col min="8" max="8" width="9.85546875" style="10" bestFit="1" customWidth="1"/>
    <col min="9" max="9" width="6.5703125" style="10" customWidth="1"/>
    <col min="10" max="10" width="7.7109375" style="10" bestFit="1" customWidth="1"/>
    <col min="11" max="11" width="7.5703125" style="10" customWidth="1"/>
    <col min="12" max="12" width="8.85546875" style="10" customWidth="1"/>
    <col min="13" max="13" width="9.140625" style="10" customWidth="1"/>
    <col min="14" max="15" width="11" style="34" bestFit="1" customWidth="1"/>
    <col min="16" max="17" width="11.42578125" style="34"/>
    <col min="18" max="16384" width="11.42578125" style="10"/>
  </cols>
  <sheetData>
    <row r="1" spans="1:18" ht="21.75" customHeight="1" x14ac:dyDescent="0.35">
      <c r="A1" s="80" t="s">
        <v>46</v>
      </c>
      <c r="B1" s="81"/>
      <c r="C1" s="82"/>
      <c r="D1" s="83"/>
      <c r="E1" s="81"/>
      <c r="F1" s="58" t="s">
        <v>47</v>
      </c>
      <c r="G1" s="10"/>
      <c r="H1" s="59"/>
      <c r="K1" s="58" t="str">
        <f>CONCATENATE('202001'!$M$3,'202001'!$D$3,'202001'!D5)</f>
        <v>202001</v>
      </c>
      <c r="L1" s="23"/>
      <c r="M1" s="23"/>
    </row>
    <row r="2" spans="1:18" ht="12.75" customHeight="1" x14ac:dyDescent="0.35">
      <c r="A2" s="57"/>
    </row>
    <row r="3" spans="1:18" s="11" customFormat="1" ht="27" customHeight="1" x14ac:dyDescent="0.25">
      <c r="C3" s="60" t="s">
        <v>9</v>
      </c>
      <c r="D3" s="69">
        <v>2020</v>
      </c>
      <c r="E3" s="62" t="s">
        <v>7</v>
      </c>
      <c r="F3" s="64"/>
      <c r="G3" s="77"/>
      <c r="H3" s="61"/>
      <c r="I3" s="61"/>
      <c r="J3" s="61"/>
      <c r="K3" s="62" t="s">
        <v>10</v>
      </c>
      <c r="L3" s="76"/>
      <c r="M3" s="6"/>
      <c r="N3" s="34"/>
    </row>
    <row r="4" spans="1:18" s="11" customFormat="1" ht="12.75" customHeight="1" x14ac:dyDescent="0.25">
      <c r="A4" s="60"/>
      <c r="B4" s="5"/>
      <c r="C4" s="61"/>
      <c r="D4" s="5"/>
      <c r="E4" s="62"/>
      <c r="F4" s="67"/>
      <c r="G4" s="68"/>
      <c r="H4" s="61"/>
      <c r="I4" s="61"/>
      <c r="J4" s="61"/>
      <c r="K4" s="62"/>
      <c r="L4" s="66"/>
      <c r="M4" s="6"/>
      <c r="N4" s="34"/>
    </row>
    <row r="5" spans="1:18" ht="26.25" customHeight="1" x14ac:dyDescent="0.25">
      <c r="C5" s="70" t="s">
        <v>8</v>
      </c>
      <c r="D5" s="71" t="s">
        <v>17</v>
      </c>
      <c r="E5" s="62" t="s">
        <v>38</v>
      </c>
      <c r="F5" s="65"/>
      <c r="G5" s="78"/>
      <c r="K5" s="18" t="s">
        <v>45</v>
      </c>
      <c r="L5" s="76"/>
    </row>
    <row r="6" spans="1:18" ht="12.75" customHeight="1" x14ac:dyDescent="0.25">
      <c r="E6" s="62"/>
      <c r="F6" s="7"/>
    </row>
    <row r="7" spans="1:18" s="12" customFormat="1" ht="18.75" x14ac:dyDescent="0.3">
      <c r="A7" s="22"/>
      <c r="B7" s="23" t="s">
        <v>42</v>
      </c>
      <c r="C7" s="24"/>
      <c r="G7" s="25"/>
      <c r="L7" s="10"/>
      <c r="M7" s="10"/>
      <c r="N7" s="63"/>
      <c r="O7" s="63"/>
      <c r="P7" s="63"/>
      <c r="Q7" s="63"/>
    </row>
    <row r="8" spans="1:18" s="13" customFormat="1" ht="63" customHeight="1" x14ac:dyDescent="0.25">
      <c r="A8" s="73" t="s">
        <v>6</v>
      </c>
      <c r="B8" s="72" t="s">
        <v>2</v>
      </c>
      <c r="C8" s="72" t="s">
        <v>3</v>
      </c>
      <c r="D8" s="72" t="s">
        <v>1</v>
      </c>
      <c r="E8" s="72" t="s">
        <v>12</v>
      </c>
      <c r="F8" s="72" t="s">
        <v>44</v>
      </c>
      <c r="G8" s="72" t="s">
        <v>0</v>
      </c>
      <c r="H8" s="75" t="s">
        <v>35</v>
      </c>
      <c r="I8" s="75" t="s">
        <v>30</v>
      </c>
      <c r="J8" s="75" t="s">
        <v>31</v>
      </c>
      <c r="K8" s="75" t="s">
        <v>32</v>
      </c>
      <c r="L8" s="75" t="s">
        <v>43</v>
      </c>
      <c r="M8" s="72" t="s">
        <v>4</v>
      </c>
      <c r="N8" s="72" t="s">
        <v>33</v>
      </c>
      <c r="O8" s="72" t="s">
        <v>34</v>
      </c>
      <c r="P8" s="72" t="s">
        <v>29</v>
      </c>
      <c r="Q8" s="74" t="s">
        <v>37</v>
      </c>
    </row>
    <row r="9" spans="1:18" x14ac:dyDescent="0.25">
      <c r="A9" s="35"/>
      <c r="B9" s="36"/>
      <c r="C9" s="37"/>
      <c r="D9" s="38"/>
      <c r="E9" s="38"/>
      <c r="F9" s="39"/>
      <c r="G9" s="39"/>
      <c r="H9" s="40"/>
      <c r="I9" s="40"/>
      <c r="J9" s="40"/>
      <c r="K9" s="40"/>
      <c r="L9" s="41" t="s">
        <v>49</v>
      </c>
      <c r="M9" s="4">
        <f>+C9-B9</f>
        <v>0</v>
      </c>
      <c r="N9" s="8">
        <f>IF(ISNA(VLOOKUP(E9,'VMA Tabelle'!$A$5:$C$245,3,FALSE))=TRUE,0,IF(M9=Listenvorgaben!$C$3,VLOOKUP(E9,'VMA Tabelle'!$A$5:$C$245,2,FALSE),IF(OR(M9&gt;0,H9&gt;0),VLOOKUP(E9,'VMA Tabelle'!$A$5:$C$245,3,FALSE),0)))</f>
        <v>0</v>
      </c>
      <c r="O9" s="8">
        <f>IF(E9&gt;0,0,IF(M9=Listenvorgaben!$C$3,28,IF(OR(M9&gt;Listenvorgaben!$C$2,H9&gt;0),14,0)))</f>
        <v>0</v>
      </c>
      <c r="P9" s="8">
        <f>MIN(N9+O9,IF(I9&gt;0,IF(E9&gt;0,VLOOKUP(E9,'VMA Tabelle'!A:C,2,0),28)*0.2,0)+IF(J9&gt;0,IF(E9&gt;0,VLOOKUP(E9,'VMA Tabelle'!A:C,2,0),28)*0.4,0)+IF(K9&gt;0,IF(E9&gt;0,VLOOKUP(E9,'VMA Tabelle'!A:C,2,0),28)*0.4,0))</f>
        <v>0</v>
      </c>
      <c r="Q9" s="9">
        <v>0</v>
      </c>
      <c r="R9" s="14"/>
    </row>
    <row r="10" spans="1:18" x14ac:dyDescent="0.25">
      <c r="A10" s="35"/>
      <c r="B10" s="44"/>
      <c r="C10" s="44"/>
      <c r="D10" s="43"/>
      <c r="E10" s="43"/>
      <c r="F10" s="43"/>
      <c r="G10" s="45"/>
      <c r="H10" s="46"/>
      <c r="I10" s="46"/>
      <c r="J10" s="46"/>
      <c r="K10" s="46"/>
      <c r="L10" s="47"/>
      <c r="M10" s="4">
        <f>+C10-B10</f>
        <v>0</v>
      </c>
      <c r="N10" s="8">
        <f>IF(ISNA(VLOOKUP(E10,'VMA Tabelle'!$A$5:$C$245,3,FALSE))=TRUE,0,IF(M10=Listenvorgaben!$C$3,VLOOKUP(E10,'VMA Tabelle'!$A$5:$C$245,2,FALSE),IF(OR(M10&gt;0,H10&gt;0),VLOOKUP(E10,'VMA Tabelle'!$A$5:$C$245,3,FALSE),0)))</f>
        <v>0</v>
      </c>
      <c r="O10" s="8">
        <f>IF(E10&gt;0,0,IF(M10=Listenvorgaben!$C$3,28,IF(OR(M10&gt;Listenvorgaben!$C$2,H10&gt;0),14,0)))</f>
        <v>0</v>
      </c>
      <c r="P10" s="8">
        <f>MIN(N10+O10,IF(I10&gt;0,IF(E10&gt;0,VLOOKUP(E10,'VMA Tabelle'!A:C,2,0),28)*0.2,0)+IF(J10&gt;0,IF(E10&gt;0,VLOOKUP(E10,'VMA Tabelle'!A:C,2,0),28)*0.4,0)+IF(K10&gt;0,IF(E10&gt;0,VLOOKUP(E10,'VMA Tabelle'!A:C,2,0),28)*0.4,0))</f>
        <v>0</v>
      </c>
      <c r="Q10" s="9">
        <f>IF(L10&gt;0,IF(E10&gt;0,VLOOKUP(E10,'VMA Tabelle'!A:D,3,0),20),0)</f>
        <v>0</v>
      </c>
      <c r="R10" s="14"/>
    </row>
    <row r="11" spans="1:18" x14ac:dyDescent="0.25">
      <c r="A11" s="35"/>
      <c r="B11" s="44"/>
      <c r="C11" s="44"/>
      <c r="D11" s="43"/>
      <c r="E11" s="43"/>
      <c r="F11" s="43"/>
      <c r="G11" s="45"/>
      <c r="H11" s="49"/>
      <c r="I11" s="49"/>
      <c r="J11" s="49"/>
      <c r="K11" s="49"/>
      <c r="L11" s="50"/>
      <c r="M11" s="4">
        <f t="shared" ref="M11:M35" si="0">+C11-B11</f>
        <v>0</v>
      </c>
      <c r="N11" s="8">
        <f>IF(ISNA(VLOOKUP(E11,'VMA Tabelle'!$A$5:$C$245,3,FALSE))=TRUE,0,IF(M11=Listenvorgaben!$C$3,VLOOKUP(E11,'VMA Tabelle'!$A$5:$C$245,2,FALSE),IF(OR(M11&gt;0,H11&gt;0),VLOOKUP(E11,'VMA Tabelle'!$A$5:$C$245,3,FALSE),0)))</f>
        <v>0</v>
      </c>
      <c r="O11" s="8">
        <f>IF(E11&gt;0,0,IF(M11=Listenvorgaben!$C$3,28,IF(OR(M11&gt;Listenvorgaben!$C$2,H11&gt;0),14,0)))</f>
        <v>0</v>
      </c>
      <c r="P11" s="8">
        <f>MIN(N11+O11,IF(I11&gt;0,IF(E11&gt;0,VLOOKUP(E11,'VMA Tabelle'!A:C,2,0),28)*0.2,0)+IF(J11&gt;0,IF(E11&gt;0,VLOOKUP(E11,'VMA Tabelle'!A:C,2,0),28)*0.4,0)+IF(K11&gt;0,IF(E11&gt;0,VLOOKUP(E11,'VMA Tabelle'!A:C,2,0),28)*0.4,0))</f>
        <v>0</v>
      </c>
      <c r="Q11" s="9">
        <f>IF(L11&gt;0,IF(E11&gt;0,VLOOKUP(E11,'VMA Tabelle'!A:D,3,0),20),0)</f>
        <v>0</v>
      </c>
      <c r="R11" s="14"/>
    </row>
    <row r="12" spans="1:18" x14ac:dyDescent="0.25">
      <c r="A12" s="35"/>
      <c r="B12" s="44"/>
      <c r="C12" s="44"/>
      <c r="D12" s="43"/>
      <c r="E12" s="43"/>
      <c r="F12" s="43"/>
      <c r="G12" s="45"/>
      <c r="H12" s="46"/>
      <c r="I12" s="46"/>
      <c r="J12" s="46"/>
      <c r="K12" s="46"/>
      <c r="L12" s="47"/>
      <c r="M12" s="4">
        <f t="shared" si="0"/>
        <v>0</v>
      </c>
      <c r="N12" s="8">
        <f>IF(ISNA(VLOOKUP(E12,'VMA Tabelle'!$A$5:$C$245,3,FALSE))=TRUE,0,IF(M12=Listenvorgaben!$C$3,VLOOKUP(E12,'VMA Tabelle'!$A$5:$C$245,2,FALSE),IF(OR(M12&gt;0,H12&gt;0),VLOOKUP(E12,'VMA Tabelle'!$A$5:$C$245,3,FALSE),0)))</f>
        <v>0</v>
      </c>
      <c r="O12" s="8">
        <f>IF(E12&gt;0,0,IF(M12=Listenvorgaben!$C$3,28,IF(OR(M12&gt;Listenvorgaben!$C$2,H12&gt;0),14,0)))</f>
        <v>0</v>
      </c>
      <c r="P12" s="8">
        <f>MIN(N12+O12,IF(I12&gt;0,IF(E12&gt;0,VLOOKUP(E12,'VMA Tabelle'!A:C,2,0),28)*0.2,0)+IF(J12&gt;0,IF(E12&gt;0,VLOOKUP(E12,'VMA Tabelle'!A:C,2,0),28)*0.4,0)+IF(K12&gt;0,IF(E12&gt;0,VLOOKUP(E12,'VMA Tabelle'!A:C,2,0),28)*0.4,0))</f>
        <v>0</v>
      </c>
      <c r="Q12" s="9">
        <f>IF(L12&gt;0,IF(E12&gt;0,VLOOKUP(E12,'VMA Tabelle'!A:D,3,0),20),0)</f>
        <v>0</v>
      </c>
      <c r="R12" s="14"/>
    </row>
    <row r="13" spans="1:18" x14ac:dyDescent="0.25">
      <c r="A13" s="42"/>
      <c r="B13" s="44"/>
      <c r="C13" s="44"/>
      <c r="D13" s="43"/>
      <c r="E13" s="43"/>
      <c r="F13" s="43"/>
      <c r="G13" s="45"/>
      <c r="H13" s="46"/>
      <c r="I13" s="46"/>
      <c r="J13" s="46"/>
      <c r="K13" s="46"/>
      <c r="L13" s="47"/>
      <c r="M13" s="4">
        <f t="shared" si="0"/>
        <v>0</v>
      </c>
      <c r="N13" s="8">
        <f>IF(ISNA(VLOOKUP(E13,'VMA Tabelle'!$A$5:$C$245,3,FALSE))=TRUE,0,IF(M13=Listenvorgaben!$C$3,VLOOKUP(E13,'VMA Tabelle'!$A$5:$C$245,2,FALSE),IF(OR(M13&gt;0,H13&gt;0),VLOOKUP(E13,'VMA Tabelle'!$A$5:$C$245,3,FALSE),0)))</f>
        <v>0</v>
      </c>
      <c r="O13" s="8">
        <f>IF(E13&gt;0,0,IF(M13=Listenvorgaben!$C$3,28,IF(OR(M13&gt;Listenvorgaben!$C$2,H13&gt;0),14,0)))</f>
        <v>0</v>
      </c>
      <c r="P13" s="8">
        <f>MIN(N13+O13,IF(I13&gt;0,IF(E13&gt;0,VLOOKUP(E13,'VMA Tabelle'!A:C,2,0),28)*0.2,0)+IF(J13&gt;0,IF(E13&gt;0,VLOOKUP(E13,'VMA Tabelle'!A:C,2,0),28)*0.4,0)+IF(K13&gt;0,IF(E13&gt;0,VLOOKUP(E13,'VMA Tabelle'!A:C,2,0),28)*0.4,0))</f>
        <v>0</v>
      </c>
      <c r="Q13" s="9">
        <f>IF(L13&gt;0,IF(E13&gt;0,VLOOKUP(E13,'VMA Tabelle'!A:D,3,0),20),0)</f>
        <v>0</v>
      </c>
      <c r="R13" s="14"/>
    </row>
    <row r="14" spans="1:18" x14ac:dyDescent="0.25">
      <c r="A14" s="42"/>
      <c r="B14" s="44"/>
      <c r="C14" s="44"/>
      <c r="D14" s="43"/>
      <c r="E14" s="43"/>
      <c r="F14" s="43"/>
      <c r="G14" s="45"/>
      <c r="H14" s="46"/>
      <c r="I14" s="46"/>
      <c r="J14" s="46"/>
      <c r="K14" s="46"/>
      <c r="L14" s="47"/>
      <c r="M14" s="4">
        <f t="shared" si="0"/>
        <v>0</v>
      </c>
      <c r="N14" s="8">
        <f>IF(ISNA(VLOOKUP(E14,'VMA Tabelle'!$A$5:$C$245,3,FALSE))=TRUE,0,IF(M14=Listenvorgaben!$C$3,VLOOKUP(E14,'VMA Tabelle'!$A$5:$C$245,2,FALSE),IF(OR(M14&gt;0,H14&gt;0),VLOOKUP(E14,'VMA Tabelle'!$A$5:$C$245,3,FALSE),0)))</f>
        <v>0</v>
      </c>
      <c r="O14" s="8">
        <f>IF(E14&gt;0,0,IF(M14=Listenvorgaben!$C$3,28,IF(OR(M14&gt;Listenvorgaben!$C$2,H14&gt;0),14,0)))</f>
        <v>0</v>
      </c>
      <c r="P14" s="8">
        <f>MIN(N14+O14,IF(I14&gt;0,IF(E14&gt;0,VLOOKUP(E14,'VMA Tabelle'!A:C,2,0),28)*0.2,0)+IF(J14&gt;0,IF(E14&gt;0,VLOOKUP(E14,'VMA Tabelle'!A:C,2,0),28)*0.4,0)+IF(K14&gt;0,IF(E14&gt;0,VLOOKUP(E14,'VMA Tabelle'!A:C,2,0),28)*0.4,0))</f>
        <v>0</v>
      </c>
      <c r="Q14" s="9">
        <f>IF(L14&gt;0,IF(E14&gt;0,VLOOKUP(E14,'VMA Tabelle'!A:D,3,0),20),0)</f>
        <v>0</v>
      </c>
      <c r="R14" s="14"/>
    </row>
    <row r="15" spans="1:18" x14ac:dyDescent="0.25">
      <c r="A15" s="42"/>
      <c r="B15" s="44"/>
      <c r="C15" s="44"/>
      <c r="D15" s="43"/>
      <c r="E15" s="43"/>
      <c r="F15" s="43"/>
      <c r="G15" s="45"/>
      <c r="H15" s="46"/>
      <c r="I15" s="46"/>
      <c r="J15" s="46"/>
      <c r="K15" s="46"/>
      <c r="L15" s="47"/>
      <c r="M15" s="4">
        <f t="shared" si="0"/>
        <v>0</v>
      </c>
      <c r="N15" s="8">
        <f>IF(ISNA(VLOOKUP(E15,'VMA Tabelle'!$A$5:$C$245,3,FALSE))=TRUE,0,IF(M15=Listenvorgaben!$C$3,VLOOKUP(E15,'VMA Tabelle'!$A$5:$C$245,2,FALSE),IF(OR(M15&gt;0,H15&gt;0),VLOOKUP(E15,'VMA Tabelle'!$A$5:$C$245,3,FALSE),0)))</f>
        <v>0</v>
      </c>
      <c r="O15" s="8">
        <f>IF(E15&gt;0,0,IF(M15=Listenvorgaben!$C$3,28,IF(OR(M15&gt;Listenvorgaben!$C$2,H15&gt;0),14,0)))</f>
        <v>0</v>
      </c>
      <c r="P15" s="8">
        <f>MIN(N15+O15,IF(I15&gt;0,IF(E15&gt;0,VLOOKUP(E15,'VMA Tabelle'!A:C,2,0),28)*0.2,0)+IF(J15&gt;0,IF(E15&gt;0,VLOOKUP(E15,'VMA Tabelle'!A:C,2,0),28)*0.4,0)+IF(K15&gt;0,IF(E15&gt;0,VLOOKUP(E15,'VMA Tabelle'!A:C,2,0),28)*0.4,0))</f>
        <v>0</v>
      </c>
      <c r="Q15" s="9">
        <f>IF(L15&gt;0,IF(E15&gt;0,VLOOKUP(E15,'VMA Tabelle'!A:D,3,0),20),0)</f>
        <v>0</v>
      </c>
      <c r="R15" s="14"/>
    </row>
    <row r="16" spans="1:18" x14ac:dyDescent="0.25">
      <c r="A16" s="42"/>
      <c r="B16" s="43"/>
      <c r="C16" s="44"/>
      <c r="D16" s="43"/>
      <c r="E16" s="43"/>
      <c r="F16" s="43"/>
      <c r="G16" s="48"/>
      <c r="H16" s="49"/>
      <c r="I16" s="49"/>
      <c r="J16" s="49"/>
      <c r="K16" s="49"/>
      <c r="L16" s="50"/>
      <c r="M16" s="4">
        <f t="shared" si="0"/>
        <v>0</v>
      </c>
      <c r="N16" s="8">
        <f>IF(ISNA(VLOOKUP(E16,'VMA Tabelle'!$A$5:$C$245,3,FALSE))=TRUE,0,IF(M16=Listenvorgaben!$C$3,VLOOKUP(E16,'VMA Tabelle'!$A$5:$C$245,2,FALSE),IF(OR(M16&gt;0,H16&gt;0),VLOOKUP(E16,'VMA Tabelle'!$A$5:$C$245,3,FALSE),0)))</f>
        <v>0</v>
      </c>
      <c r="O16" s="8">
        <f>IF(E16&gt;0,0,IF(M16=Listenvorgaben!$C$3,28,IF(OR(M16&gt;Listenvorgaben!$C$2,H16&gt;0),14,0)))</f>
        <v>0</v>
      </c>
      <c r="P16" s="8">
        <f>MIN(N16+O16,IF(I16&gt;0,IF(E16&gt;0,VLOOKUP(E16,'VMA Tabelle'!A:C,2,0),28)*0.2,0)+IF(J16&gt;0,IF(E16&gt;0,VLOOKUP(E16,'VMA Tabelle'!A:C,2,0),28)*0.4,0)+IF(K16&gt;0,IF(E16&gt;0,VLOOKUP(E16,'VMA Tabelle'!A:C,2,0),28)*0.4,0))</f>
        <v>0</v>
      </c>
      <c r="Q16" s="9">
        <f>IF(L16&gt;0,IF(E16&gt;0,VLOOKUP(E16,'VMA Tabelle'!A:D,3,0),20),0)</f>
        <v>0</v>
      </c>
      <c r="R16" s="14"/>
    </row>
    <row r="17" spans="1:18" x14ac:dyDescent="0.25">
      <c r="A17" s="42"/>
      <c r="B17" s="43"/>
      <c r="C17" s="44"/>
      <c r="D17" s="43"/>
      <c r="E17" s="43"/>
      <c r="F17" s="43"/>
      <c r="G17" s="48"/>
      <c r="H17" s="49"/>
      <c r="I17" s="49"/>
      <c r="J17" s="49"/>
      <c r="K17" s="49"/>
      <c r="L17" s="50"/>
      <c r="M17" s="4">
        <f t="shared" si="0"/>
        <v>0</v>
      </c>
      <c r="N17" s="8">
        <f>IF(ISNA(VLOOKUP(E17,'VMA Tabelle'!$A$5:$C$245,3,FALSE))=TRUE,0,IF(M17=Listenvorgaben!$C$3,VLOOKUP(E17,'VMA Tabelle'!$A$5:$C$245,2,FALSE),IF(OR(M17&gt;0,H17&gt;0),VLOOKUP(E17,'VMA Tabelle'!$A$5:$C$245,3,FALSE),0)))</f>
        <v>0</v>
      </c>
      <c r="O17" s="8">
        <f>IF(E17&gt;0,0,IF(M17=Listenvorgaben!$C$3,28,IF(OR(M17&gt;Listenvorgaben!$C$2,H17&gt;0),14,0)))</f>
        <v>0</v>
      </c>
      <c r="P17" s="8">
        <f>MIN(N17+O17,IF(I17&gt;0,IF(E17&gt;0,VLOOKUP(E17,'VMA Tabelle'!A:C,2,0),28)*0.2,0)+IF(J17&gt;0,IF(E17&gt;0,VLOOKUP(E17,'VMA Tabelle'!A:C,2,0),28)*0.4,0)+IF(K17&gt;0,IF(E17&gt;0,VLOOKUP(E17,'VMA Tabelle'!A:C,2,0),28)*0.4,0))</f>
        <v>0</v>
      </c>
      <c r="Q17" s="9">
        <f>IF(L17&gt;0,IF(E17&gt;0,VLOOKUP(E17,'VMA Tabelle'!A:D,3,0),20),0)</f>
        <v>0</v>
      </c>
      <c r="R17" s="14"/>
    </row>
    <row r="18" spans="1:18" x14ac:dyDescent="0.25">
      <c r="A18" s="42"/>
      <c r="B18" s="44"/>
      <c r="C18" s="44"/>
      <c r="D18" s="43"/>
      <c r="E18" s="43"/>
      <c r="F18" s="43"/>
      <c r="G18" s="45"/>
      <c r="H18" s="46"/>
      <c r="I18" s="46"/>
      <c r="J18" s="46"/>
      <c r="K18" s="46"/>
      <c r="L18" s="47"/>
      <c r="M18" s="4">
        <f t="shared" si="0"/>
        <v>0</v>
      </c>
      <c r="N18" s="8">
        <f>IF(ISNA(VLOOKUP(E18,'VMA Tabelle'!$A$5:$C$245,3,FALSE))=TRUE,0,IF(M18=Listenvorgaben!$C$3,VLOOKUP(E18,'VMA Tabelle'!$A$5:$C$245,2,FALSE),IF(OR(M18&gt;0,H18&gt;0),VLOOKUP(E18,'VMA Tabelle'!$A$5:$C$245,3,FALSE),0)))</f>
        <v>0</v>
      </c>
      <c r="O18" s="8">
        <f>IF(E18&gt;0,0,IF(M18=Listenvorgaben!$C$3,28,IF(OR(M18&gt;Listenvorgaben!$C$2,H18&gt;0),14,0)))</f>
        <v>0</v>
      </c>
      <c r="P18" s="8">
        <f>MIN(N18+O18,IF(I18&gt;0,IF(E18&gt;0,VLOOKUP(E18,'VMA Tabelle'!A:C,2,0),28)*0.2,0)+IF(J18&gt;0,IF(E18&gt;0,VLOOKUP(E18,'VMA Tabelle'!A:C,2,0),28)*0.4,0)+IF(K18&gt;0,IF(E18&gt;0,VLOOKUP(E18,'VMA Tabelle'!A:C,2,0),28)*0.4,0))</f>
        <v>0</v>
      </c>
      <c r="Q18" s="9">
        <f>IF(L18&gt;0,IF(E18&gt;0,VLOOKUP(E18,'VMA Tabelle'!A:D,3,0),20),0)</f>
        <v>0</v>
      </c>
      <c r="R18" s="14"/>
    </row>
    <row r="19" spans="1:18" x14ac:dyDescent="0.25">
      <c r="A19" s="42"/>
      <c r="B19" s="43"/>
      <c r="C19" s="44"/>
      <c r="D19" s="43"/>
      <c r="E19" s="43"/>
      <c r="F19" s="43"/>
      <c r="G19" s="48"/>
      <c r="H19" s="49"/>
      <c r="I19" s="49"/>
      <c r="J19" s="49"/>
      <c r="K19" s="49"/>
      <c r="L19" s="50"/>
      <c r="M19" s="4">
        <f t="shared" si="0"/>
        <v>0</v>
      </c>
      <c r="N19" s="8">
        <f>IF(ISNA(VLOOKUP(E19,'VMA Tabelle'!$A$5:$C$245,3,FALSE))=TRUE,0,IF(M19=Listenvorgaben!$C$3,VLOOKUP(E19,'VMA Tabelle'!$A$5:$C$245,2,FALSE),IF(OR(M19&gt;0,H19&gt;0),VLOOKUP(E19,'VMA Tabelle'!$A$5:$C$245,3,FALSE),0)))</f>
        <v>0</v>
      </c>
      <c r="O19" s="8">
        <f>IF(E19&gt;0,0,IF(M19=Listenvorgaben!$C$3,28,IF(OR(M19&gt;Listenvorgaben!$C$2,H19&gt;0),14,0)))</f>
        <v>0</v>
      </c>
      <c r="P19" s="8">
        <f>MIN(N19+O19,IF(I19&gt;0,IF(E19&gt;0,VLOOKUP(E19,'VMA Tabelle'!A:C,2,0),28)*0.2,0)+IF(J19&gt;0,IF(E19&gt;0,VLOOKUP(E19,'VMA Tabelle'!A:C,2,0),28)*0.4,0)+IF(K19&gt;0,IF(E19&gt;0,VLOOKUP(E19,'VMA Tabelle'!A:C,2,0),28)*0.4,0))</f>
        <v>0</v>
      </c>
      <c r="Q19" s="9">
        <f>IF(L19&gt;0,IF(E19&gt;0,VLOOKUP(E19,'VMA Tabelle'!A:D,3,0),20),0)</f>
        <v>0</v>
      </c>
      <c r="R19" s="14"/>
    </row>
    <row r="20" spans="1:18" x14ac:dyDescent="0.25">
      <c r="A20" s="42"/>
      <c r="B20" s="44"/>
      <c r="C20" s="44"/>
      <c r="D20" s="43"/>
      <c r="E20" s="43"/>
      <c r="F20" s="43"/>
      <c r="G20" s="48"/>
      <c r="H20" s="49"/>
      <c r="I20" s="49"/>
      <c r="J20" s="49"/>
      <c r="K20" s="49"/>
      <c r="L20" s="50"/>
      <c r="M20" s="4">
        <f t="shared" si="0"/>
        <v>0</v>
      </c>
      <c r="N20" s="8">
        <f>IF(ISNA(VLOOKUP(E20,'VMA Tabelle'!$A$5:$C$245,3,FALSE))=TRUE,0,IF(M20=Listenvorgaben!$C$3,VLOOKUP(E20,'VMA Tabelle'!$A$5:$C$245,2,FALSE),IF(OR(M20&gt;0,H20&gt;0),VLOOKUP(E20,'VMA Tabelle'!$A$5:$C$245,3,FALSE),0)))</f>
        <v>0</v>
      </c>
      <c r="O20" s="8">
        <f>IF(E20&gt;0,0,IF(M20=Listenvorgaben!$C$3,28,IF(OR(M20&gt;Listenvorgaben!$C$2,H20&gt;0),14,0)))</f>
        <v>0</v>
      </c>
      <c r="P20" s="8">
        <f>MIN(N20+O20,IF(I20&gt;0,IF(E20&gt;0,VLOOKUP(E20,'VMA Tabelle'!A:C,2,0),28)*0.2,0)+IF(J20&gt;0,IF(E20&gt;0,VLOOKUP(E20,'VMA Tabelle'!A:C,2,0),28)*0.4,0)+IF(K20&gt;0,IF(E20&gt;0,VLOOKUP(E20,'VMA Tabelle'!A:C,2,0),28)*0.4,0))</f>
        <v>0</v>
      </c>
      <c r="Q20" s="9">
        <f>IF(L20&gt;0,IF(E20&gt;0,VLOOKUP(E20,'VMA Tabelle'!A:D,3,0),20),0)</f>
        <v>0</v>
      </c>
      <c r="R20" s="14"/>
    </row>
    <row r="21" spans="1:18" x14ac:dyDescent="0.25">
      <c r="A21" s="42"/>
      <c r="B21" s="44"/>
      <c r="C21" s="44"/>
      <c r="D21" s="43"/>
      <c r="E21" s="43"/>
      <c r="F21" s="43"/>
      <c r="G21" s="48"/>
      <c r="H21" s="49"/>
      <c r="I21" s="49"/>
      <c r="J21" s="49"/>
      <c r="K21" s="49"/>
      <c r="L21" s="50"/>
      <c r="M21" s="4">
        <f t="shared" si="0"/>
        <v>0</v>
      </c>
      <c r="N21" s="8">
        <f>IF(ISNA(VLOOKUP(E21,'VMA Tabelle'!$A$5:$C$245,3,FALSE))=TRUE,0,IF(M21=Listenvorgaben!$C$3,VLOOKUP(E21,'VMA Tabelle'!$A$5:$C$245,2,FALSE),IF(OR(M21&gt;0,H21&gt;0),VLOOKUP(E21,'VMA Tabelle'!$A$5:$C$245,3,FALSE),0)))</f>
        <v>0</v>
      </c>
      <c r="O21" s="8">
        <f>IF(E21&gt;0,0,IF(M21=Listenvorgaben!$C$3,28,IF(OR(M21&gt;Listenvorgaben!$C$2,H21&gt;0),14,0)))</f>
        <v>0</v>
      </c>
      <c r="P21" s="8">
        <f>MIN(N21+O21,IF(I21&gt;0,IF(E21&gt;0,VLOOKUP(E21,'VMA Tabelle'!A:C,2,0),28)*0.2,0)+IF(J21&gt;0,IF(E21&gt;0,VLOOKUP(E21,'VMA Tabelle'!A:C,2,0),28)*0.4,0)+IF(K21&gt;0,IF(E21&gt;0,VLOOKUP(E21,'VMA Tabelle'!A:C,2,0),28)*0.4,0))</f>
        <v>0</v>
      </c>
      <c r="Q21" s="9">
        <f>IF(L21&gt;0,IF(E21&gt;0,VLOOKUP(E21,'VMA Tabelle'!A:D,3,0),20),0)</f>
        <v>0</v>
      </c>
      <c r="R21" s="14"/>
    </row>
    <row r="22" spans="1:18" x14ac:dyDescent="0.25">
      <c r="A22" s="42"/>
      <c r="B22" s="44"/>
      <c r="C22" s="44"/>
      <c r="D22" s="43"/>
      <c r="E22" s="43"/>
      <c r="F22" s="43"/>
      <c r="G22" s="48"/>
      <c r="H22" s="49"/>
      <c r="I22" s="49"/>
      <c r="J22" s="49"/>
      <c r="K22" s="49"/>
      <c r="L22" s="50"/>
      <c r="M22" s="4">
        <f t="shared" si="0"/>
        <v>0</v>
      </c>
      <c r="N22" s="8">
        <f>IF(ISNA(VLOOKUP(E22,'VMA Tabelle'!$A$5:$C$245,3,FALSE))=TRUE,0,IF(M22=Listenvorgaben!$C$3,VLOOKUP(E22,'VMA Tabelle'!$A$5:$C$245,2,FALSE),IF(OR(M22&gt;0,H22&gt;0),VLOOKUP(E22,'VMA Tabelle'!$A$5:$C$245,3,FALSE),0)))</f>
        <v>0</v>
      </c>
      <c r="O22" s="8">
        <f>IF(E22&gt;0,0,IF(M22=Listenvorgaben!$C$3,28,IF(OR(M22&gt;Listenvorgaben!$C$2,H22&gt;0),14,0)))</f>
        <v>0</v>
      </c>
      <c r="P22" s="8">
        <f>MIN(N22+O22,IF(I22&gt;0,IF(E22&gt;0,VLOOKUP(E22,'VMA Tabelle'!A:C,2,0),28)*0.2,0)+IF(J22&gt;0,IF(E22&gt;0,VLOOKUP(E22,'VMA Tabelle'!A:C,2,0),28)*0.4,0)+IF(K22&gt;0,IF(E22&gt;0,VLOOKUP(E22,'VMA Tabelle'!A:C,2,0),28)*0.4,0))</f>
        <v>0</v>
      </c>
      <c r="Q22" s="9">
        <f>IF(L22&gt;0,IF(E22&gt;0,VLOOKUP(E22,'VMA Tabelle'!A:D,3,0),20),0)</f>
        <v>0</v>
      </c>
      <c r="R22" s="14"/>
    </row>
    <row r="23" spans="1:18" x14ac:dyDescent="0.25">
      <c r="A23" s="42"/>
      <c r="B23" s="43"/>
      <c r="C23" s="44"/>
      <c r="D23" s="43"/>
      <c r="E23" s="43"/>
      <c r="F23" s="43"/>
      <c r="G23" s="48"/>
      <c r="H23" s="49"/>
      <c r="I23" s="49"/>
      <c r="J23" s="49"/>
      <c r="K23" s="49"/>
      <c r="L23" s="50"/>
      <c r="M23" s="4">
        <f t="shared" si="0"/>
        <v>0</v>
      </c>
      <c r="N23" s="8">
        <f>IF(ISNA(VLOOKUP(E23,'VMA Tabelle'!$A$5:$C$245,3,FALSE))=TRUE,0,IF(M23=Listenvorgaben!$C$3,VLOOKUP(E23,'VMA Tabelle'!$A$5:$C$245,2,FALSE),IF(OR(M23&gt;0,H23&gt;0),VLOOKUP(E23,'VMA Tabelle'!$A$5:$C$245,3,FALSE),0)))</f>
        <v>0</v>
      </c>
      <c r="O23" s="8">
        <f>IF(E23&gt;0,0,IF(M23=Listenvorgaben!$C$3,28,IF(OR(M23&gt;Listenvorgaben!$C$2,H23&gt;0),14,0)))</f>
        <v>0</v>
      </c>
      <c r="P23" s="8">
        <f>MIN(N23+O23,IF(I23&gt;0,IF(E23&gt;0,VLOOKUP(E23,'VMA Tabelle'!A:C,2,0),28)*0.2,0)+IF(J23&gt;0,IF(E23&gt;0,VLOOKUP(E23,'VMA Tabelle'!A:C,2,0),28)*0.4,0)+IF(K23&gt;0,IF(E23&gt;0,VLOOKUP(E23,'VMA Tabelle'!A:C,2,0),28)*0.4,0))</f>
        <v>0</v>
      </c>
      <c r="Q23" s="9">
        <f>IF(L23&gt;0,IF(E23&gt;0,VLOOKUP(E23,'VMA Tabelle'!A:D,3,0),20),0)</f>
        <v>0</v>
      </c>
      <c r="R23" s="14"/>
    </row>
    <row r="24" spans="1:18" x14ac:dyDescent="0.25">
      <c r="A24" s="42"/>
      <c r="B24" s="43"/>
      <c r="C24" s="44"/>
      <c r="D24" s="43"/>
      <c r="E24" s="43"/>
      <c r="F24" s="43"/>
      <c r="G24" s="48"/>
      <c r="H24" s="49"/>
      <c r="I24" s="49"/>
      <c r="J24" s="49"/>
      <c r="K24" s="49"/>
      <c r="L24" s="50"/>
      <c r="M24" s="4">
        <f t="shared" si="0"/>
        <v>0</v>
      </c>
      <c r="N24" s="8">
        <f>IF(ISNA(VLOOKUP(E24,'VMA Tabelle'!$A$5:$C$245,3,FALSE))=TRUE,0,IF(M24=Listenvorgaben!$C$3,VLOOKUP(E24,'VMA Tabelle'!$A$5:$C$245,2,FALSE),IF(OR(M24&gt;0,H24&gt;0),VLOOKUP(E24,'VMA Tabelle'!$A$5:$C$245,3,FALSE),0)))</f>
        <v>0</v>
      </c>
      <c r="O24" s="8">
        <f>IF(E24&gt;0,0,IF(M24=Listenvorgaben!$C$3,28,IF(OR(M24&gt;Listenvorgaben!$C$2,H24&gt;0),14,0)))</f>
        <v>0</v>
      </c>
      <c r="P24" s="8">
        <f>MIN(N24+O24,IF(I24&gt;0,IF(E24&gt;0,VLOOKUP(E24,'VMA Tabelle'!A:C,2,0),28)*0.2,0)+IF(J24&gt;0,IF(E24&gt;0,VLOOKUP(E24,'VMA Tabelle'!A:C,2,0),28)*0.4,0)+IF(K24&gt;0,IF(E24&gt;0,VLOOKUP(E24,'VMA Tabelle'!A:C,2,0),28)*0.4,0))</f>
        <v>0</v>
      </c>
      <c r="Q24" s="9">
        <f>IF(L24&gt;0,IF(E24&gt;0,VLOOKUP(E24,'VMA Tabelle'!A:D,3,0),20),0)</f>
        <v>0</v>
      </c>
      <c r="R24" s="14"/>
    </row>
    <row r="25" spans="1:18" x14ac:dyDescent="0.25">
      <c r="A25" s="42"/>
      <c r="B25" s="43"/>
      <c r="C25" s="44"/>
      <c r="D25" s="43"/>
      <c r="E25" s="43"/>
      <c r="F25" s="43"/>
      <c r="G25" s="48"/>
      <c r="H25" s="49"/>
      <c r="I25" s="49"/>
      <c r="J25" s="49"/>
      <c r="K25" s="49"/>
      <c r="L25" s="50"/>
      <c r="M25" s="4">
        <f t="shared" si="0"/>
        <v>0</v>
      </c>
      <c r="N25" s="8">
        <f>IF(ISNA(VLOOKUP(E25,'VMA Tabelle'!$A$5:$C$245,3,FALSE))=TRUE,0,IF(M25=Listenvorgaben!$C$3,VLOOKUP(E25,'VMA Tabelle'!$A$5:$C$245,2,FALSE),IF(OR(M25&gt;0,H25&gt;0),VLOOKUP(E25,'VMA Tabelle'!$A$5:$C$245,3,FALSE),0)))</f>
        <v>0</v>
      </c>
      <c r="O25" s="8">
        <f>IF(E25&gt;0,0,IF(M25=Listenvorgaben!$C$3,28,IF(OR(M25&gt;Listenvorgaben!$C$2,H25&gt;0),14,0)))</f>
        <v>0</v>
      </c>
      <c r="P25" s="8">
        <f>MIN(N25+O25,IF(I25&gt;0,IF(E25&gt;0,VLOOKUP(E25,'VMA Tabelle'!A:C,2,0),28)*0.2,0)+IF(J25&gt;0,IF(E25&gt;0,VLOOKUP(E25,'VMA Tabelle'!A:C,2,0),28)*0.4,0)+IF(K25&gt;0,IF(E25&gt;0,VLOOKUP(E25,'VMA Tabelle'!A:C,2,0),28)*0.4,0))</f>
        <v>0</v>
      </c>
      <c r="Q25" s="9">
        <f>IF(L25&gt;0,IF(E25&gt;0,VLOOKUP(E25,'VMA Tabelle'!A:D,3,0),20),0)</f>
        <v>0</v>
      </c>
      <c r="R25" s="14"/>
    </row>
    <row r="26" spans="1:18" x14ac:dyDescent="0.25">
      <c r="A26" s="42"/>
      <c r="B26" s="43"/>
      <c r="C26" s="44"/>
      <c r="D26" s="43"/>
      <c r="E26" s="43"/>
      <c r="F26" s="43"/>
      <c r="G26" s="48"/>
      <c r="H26" s="49"/>
      <c r="I26" s="49"/>
      <c r="J26" s="49"/>
      <c r="K26" s="49"/>
      <c r="L26" s="50"/>
      <c r="M26" s="4">
        <f t="shared" si="0"/>
        <v>0</v>
      </c>
      <c r="N26" s="8">
        <f>IF(ISNA(VLOOKUP(E26,'VMA Tabelle'!$A$5:$C$245,3,FALSE))=TRUE,0,IF(M26=Listenvorgaben!$C$3,VLOOKUP(E26,'VMA Tabelle'!$A$5:$C$245,2,FALSE),IF(OR(M26&gt;0,H26&gt;0),VLOOKUP(E26,'VMA Tabelle'!$A$5:$C$245,3,FALSE),0)))</f>
        <v>0</v>
      </c>
      <c r="O26" s="8">
        <f>IF(E26&gt;0,0,IF(M26=Listenvorgaben!$C$3,28,IF(OR(M26&gt;Listenvorgaben!$C$2,H26&gt;0),14,0)))</f>
        <v>0</v>
      </c>
      <c r="P26" s="8">
        <f>MIN(N26+O26,IF(I26&gt;0,IF(E26&gt;0,VLOOKUP(E26,'VMA Tabelle'!A:C,2,0),28)*0.2,0)+IF(J26&gt;0,IF(E26&gt;0,VLOOKUP(E26,'VMA Tabelle'!A:C,2,0),28)*0.4,0)+IF(K26&gt;0,IF(E26&gt;0,VLOOKUP(E26,'VMA Tabelle'!A:C,2,0),28)*0.4,0))</f>
        <v>0</v>
      </c>
      <c r="Q26" s="9">
        <f>IF(L26&gt;0,IF(E26&gt;0,VLOOKUP(E26,'VMA Tabelle'!A:D,3,0),20),0)</f>
        <v>0</v>
      </c>
      <c r="R26" s="14"/>
    </row>
    <row r="27" spans="1:18" x14ac:dyDescent="0.25">
      <c r="A27" s="42"/>
      <c r="B27" s="43"/>
      <c r="C27" s="44"/>
      <c r="D27" s="43"/>
      <c r="E27" s="43"/>
      <c r="F27" s="43"/>
      <c r="G27" s="48"/>
      <c r="H27" s="49"/>
      <c r="I27" s="49"/>
      <c r="J27" s="49"/>
      <c r="K27" s="49"/>
      <c r="L27" s="50"/>
      <c r="M27" s="4">
        <f t="shared" si="0"/>
        <v>0</v>
      </c>
      <c r="N27" s="8">
        <f>IF(ISNA(VLOOKUP(E27,'VMA Tabelle'!$A$5:$C$245,3,FALSE))=TRUE,0,IF(M27=Listenvorgaben!$C$3,VLOOKUP(E27,'VMA Tabelle'!$A$5:$C$245,2,FALSE),IF(OR(M27&gt;0,H27&gt;0),VLOOKUP(E27,'VMA Tabelle'!$A$5:$C$245,3,FALSE),0)))</f>
        <v>0</v>
      </c>
      <c r="O27" s="8">
        <f>IF(E27&gt;0,0,IF(M27=Listenvorgaben!$C$3,28,IF(OR(M27&gt;Listenvorgaben!$C$2,H27&gt;0),14,0)))</f>
        <v>0</v>
      </c>
      <c r="P27" s="8">
        <f>MIN(N27+O27,IF(I27&gt;0,IF(E27&gt;0,VLOOKUP(E27,'VMA Tabelle'!A:C,2,0),28)*0.2,0)+IF(J27&gt;0,IF(E27&gt;0,VLOOKUP(E27,'VMA Tabelle'!A:C,2,0),28)*0.4,0)+IF(K27&gt;0,IF(E27&gt;0,VLOOKUP(E27,'VMA Tabelle'!A:C,2,0),28)*0.4,0))</f>
        <v>0</v>
      </c>
      <c r="Q27" s="9">
        <f>IF(L27&gt;0,IF(E27&gt;0,VLOOKUP(E27,'VMA Tabelle'!A:D,3,0),20),0)</f>
        <v>0</v>
      </c>
      <c r="R27" s="14"/>
    </row>
    <row r="28" spans="1:18" x14ac:dyDescent="0.25">
      <c r="A28" s="42"/>
      <c r="B28" s="43"/>
      <c r="C28" s="44"/>
      <c r="D28" s="43"/>
      <c r="E28" s="43"/>
      <c r="F28" s="43"/>
      <c r="G28" s="48"/>
      <c r="H28" s="49"/>
      <c r="I28" s="49"/>
      <c r="J28" s="49"/>
      <c r="K28" s="49"/>
      <c r="L28" s="50"/>
      <c r="M28" s="4">
        <f t="shared" si="0"/>
        <v>0</v>
      </c>
      <c r="N28" s="8">
        <f>IF(ISNA(VLOOKUP(E28,'VMA Tabelle'!$A$5:$C$245,3,FALSE))=TRUE,0,IF(M28=Listenvorgaben!$C$3,VLOOKUP(E28,'VMA Tabelle'!$A$5:$C$245,2,FALSE),IF(OR(M28&gt;0,H28&gt;0),VLOOKUP(E28,'VMA Tabelle'!$A$5:$C$245,3,FALSE),0)))</f>
        <v>0</v>
      </c>
      <c r="O28" s="8">
        <f>IF(E28&gt;0,0,IF(M28=Listenvorgaben!$C$3,28,IF(OR(M28&gt;Listenvorgaben!$C$2,H28&gt;0),14,0)))</f>
        <v>0</v>
      </c>
      <c r="P28" s="8">
        <f>MIN(N28+O28,IF(I28&gt;0,IF(E28&gt;0,VLOOKUP(E28,'VMA Tabelle'!A:C,2,0),28)*0.2,0)+IF(J28&gt;0,IF(E28&gt;0,VLOOKUP(E28,'VMA Tabelle'!A:C,2,0),28)*0.4,0)+IF(K28&gt;0,IF(E28&gt;0,VLOOKUP(E28,'VMA Tabelle'!A:C,2,0),28)*0.4,0))</f>
        <v>0</v>
      </c>
      <c r="Q28" s="9">
        <f>IF(L28&gt;0,IF(E28&gt;0,VLOOKUP(E28,'VMA Tabelle'!A:D,3,0),20),0)</f>
        <v>0</v>
      </c>
      <c r="R28" s="14"/>
    </row>
    <row r="29" spans="1:18" x14ac:dyDescent="0.25">
      <c r="A29" s="42"/>
      <c r="B29" s="43"/>
      <c r="C29" s="44"/>
      <c r="D29" s="43"/>
      <c r="E29" s="43"/>
      <c r="F29" s="43"/>
      <c r="G29" s="48"/>
      <c r="H29" s="49"/>
      <c r="I29" s="49"/>
      <c r="J29" s="49"/>
      <c r="K29" s="49"/>
      <c r="L29" s="50"/>
      <c r="M29" s="4">
        <f t="shared" si="0"/>
        <v>0</v>
      </c>
      <c r="N29" s="8">
        <f>IF(ISNA(VLOOKUP(E29,'VMA Tabelle'!$A$5:$C$245,3,FALSE))=TRUE,0,IF(M29=Listenvorgaben!$C$3,VLOOKUP(E29,'VMA Tabelle'!$A$5:$C$245,2,FALSE),IF(OR(M29&gt;0,H29&gt;0),VLOOKUP(E29,'VMA Tabelle'!$A$5:$C$245,3,FALSE),0)))</f>
        <v>0</v>
      </c>
      <c r="O29" s="8">
        <f>IF(E29&gt;0,0,IF(M29=Listenvorgaben!$C$3,28,IF(OR(M29&gt;Listenvorgaben!$C$2,H29&gt;0),14,0)))</f>
        <v>0</v>
      </c>
      <c r="P29" s="8">
        <f>MIN(N29+O29,IF(I29&gt;0,IF(E29&gt;0,VLOOKUP(E29,'VMA Tabelle'!A:C,2,0),28)*0.2,0)+IF(J29&gt;0,IF(E29&gt;0,VLOOKUP(E29,'VMA Tabelle'!A:C,2,0),28)*0.4,0)+IF(K29&gt;0,IF(E29&gt;0,VLOOKUP(E29,'VMA Tabelle'!A:C,2,0),28)*0.4,0))</f>
        <v>0</v>
      </c>
      <c r="Q29" s="9">
        <f>IF(L29&gt;0,IF(E29&gt;0,VLOOKUP(E29,'VMA Tabelle'!A:D,3,0),20),0)</f>
        <v>0</v>
      </c>
      <c r="R29" s="14"/>
    </row>
    <row r="30" spans="1:18" x14ac:dyDescent="0.25">
      <c r="A30" s="42"/>
      <c r="B30" s="43"/>
      <c r="C30" s="44"/>
      <c r="D30" s="43"/>
      <c r="E30" s="43"/>
      <c r="F30" s="43"/>
      <c r="G30" s="48"/>
      <c r="H30" s="49"/>
      <c r="I30" s="49"/>
      <c r="J30" s="49"/>
      <c r="K30" s="49"/>
      <c r="L30" s="50"/>
      <c r="M30" s="4">
        <f t="shared" si="0"/>
        <v>0</v>
      </c>
      <c r="N30" s="8">
        <f>IF(ISNA(VLOOKUP(E30,'VMA Tabelle'!$A$5:$C$245,3,FALSE))=TRUE,0,IF(M30=Listenvorgaben!$C$3,VLOOKUP(E30,'VMA Tabelle'!$A$5:$C$245,2,FALSE),IF(OR(M30&gt;0,H30&gt;0),VLOOKUP(E30,'VMA Tabelle'!$A$5:$C$245,3,FALSE),0)))</f>
        <v>0</v>
      </c>
      <c r="O30" s="8">
        <f>IF(E30&gt;0,0,IF(M30=Listenvorgaben!$C$3,28,IF(OR(M30&gt;Listenvorgaben!$C$2,H30&gt;0),14,0)))</f>
        <v>0</v>
      </c>
      <c r="P30" s="8">
        <f>MIN(N30+O30,IF(I30&gt;0,IF(E30&gt;0,VLOOKUP(E30,'VMA Tabelle'!A:C,2,0),28)*0.2,0)+IF(J30&gt;0,IF(E30&gt;0,VLOOKUP(E30,'VMA Tabelle'!A:C,2,0),28)*0.4,0)+IF(K30&gt;0,IF(E30&gt;0,VLOOKUP(E30,'VMA Tabelle'!A:C,2,0),28)*0.4,0))</f>
        <v>0</v>
      </c>
      <c r="Q30" s="9">
        <f>IF(L30&gt;0,IF(E30&gt;0,VLOOKUP(E30,'VMA Tabelle'!A:D,3,0),20),0)</f>
        <v>0</v>
      </c>
      <c r="R30" s="14"/>
    </row>
    <row r="31" spans="1:18" x14ac:dyDescent="0.25">
      <c r="A31" s="42"/>
      <c r="B31" s="43"/>
      <c r="C31" s="44"/>
      <c r="D31" s="43"/>
      <c r="E31" s="43"/>
      <c r="F31" s="43"/>
      <c r="G31" s="48"/>
      <c r="H31" s="49"/>
      <c r="I31" s="49"/>
      <c r="J31" s="49"/>
      <c r="K31" s="49"/>
      <c r="L31" s="50"/>
      <c r="M31" s="4">
        <f t="shared" si="0"/>
        <v>0</v>
      </c>
      <c r="N31" s="8">
        <f>IF(ISNA(VLOOKUP(E31,'VMA Tabelle'!$A$5:$C$245,3,FALSE))=TRUE,0,IF(M31=Listenvorgaben!$C$3,VLOOKUP(E31,'VMA Tabelle'!$A$5:$C$245,2,FALSE),IF(OR(M31&gt;0,H31&gt;0),VLOOKUP(E31,'VMA Tabelle'!$A$5:$C$245,3,FALSE),0)))</f>
        <v>0</v>
      </c>
      <c r="O31" s="8">
        <f>IF(E31&gt;0,0,IF(M31=Listenvorgaben!$C$3,28,IF(OR(M31&gt;Listenvorgaben!$C$2,H31&gt;0),14,0)))</f>
        <v>0</v>
      </c>
      <c r="P31" s="8">
        <f>MIN(N31+O31,IF(I31&gt;0,IF(E31&gt;0,VLOOKUP(E31,'VMA Tabelle'!A:C,2,0),28)*0.2,0)+IF(J31&gt;0,IF(E31&gt;0,VLOOKUP(E31,'VMA Tabelle'!A:C,2,0),28)*0.4,0)+IF(K31&gt;0,IF(E31&gt;0,VLOOKUP(E31,'VMA Tabelle'!A:C,2,0),28)*0.4,0))</f>
        <v>0</v>
      </c>
      <c r="Q31" s="9">
        <f>IF(L31&gt;0,IF(E31&gt;0,VLOOKUP(E31,'VMA Tabelle'!A:D,3,0),20),0)</f>
        <v>0</v>
      </c>
      <c r="R31" s="14"/>
    </row>
    <row r="32" spans="1:18" x14ac:dyDescent="0.25">
      <c r="A32" s="42"/>
      <c r="B32" s="43"/>
      <c r="C32" s="44"/>
      <c r="D32" s="43"/>
      <c r="E32" s="43"/>
      <c r="F32" s="43"/>
      <c r="G32" s="48"/>
      <c r="H32" s="49"/>
      <c r="I32" s="49"/>
      <c r="J32" s="49"/>
      <c r="K32" s="49"/>
      <c r="L32" s="50"/>
      <c r="M32" s="4">
        <f t="shared" si="0"/>
        <v>0</v>
      </c>
      <c r="N32" s="8">
        <f>IF(ISNA(VLOOKUP(E32,'VMA Tabelle'!$A$5:$C$245,3,FALSE))=TRUE,0,IF(M32=Listenvorgaben!$C$3,VLOOKUP(E32,'VMA Tabelle'!$A$5:$C$245,2,FALSE),IF(OR(M32&gt;0,H32&gt;0),VLOOKUP(E32,'VMA Tabelle'!$A$5:$C$245,3,FALSE),0)))</f>
        <v>0</v>
      </c>
      <c r="O32" s="8">
        <f>IF(E32&gt;0,0,IF(M32=Listenvorgaben!$C$3,28,IF(OR(M32&gt;Listenvorgaben!$C$2,H32&gt;0),14,0)))</f>
        <v>0</v>
      </c>
      <c r="P32" s="8">
        <f>MIN(N32+O32,IF(I32&gt;0,IF(E32&gt;0,VLOOKUP(E32,'VMA Tabelle'!A:C,2,0),28)*0.2,0)+IF(J32&gt;0,IF(E32&gt;0,VLOOKUP(E32,'VMA Tabelle'!A:C,2,0),28)*0.4,0)+IF(K32&gt;0,IF(E32&gt;0,VLOOKUP(E32,'VMA Tabelle'!A:C,2,0),28)*0.4,0))</f>
        <v>0</v>
      </c>
      <c r="Q32" s="9">
        <f>IF(L32&gt;0,IF(E32&gt;0,VLOOKUP(E32,'VMA Tabelle'!A:D,3,0),20),0)</f>
        <v>0</v>
      </c>
      <c r="R32" s="14"/>
    </row>
    <row r="33" spans="1:18" x14ac:dyDescent="0.25">
      <c r="A33" s="42"/>
      <c r="B33" s="43"/>
      <c r="C33" s="44"/>
      <c r="D33" s="43"/>
      <c r="E33" s="43"/>
      <c r="F33" s="43"/>
      <c r="G33" s="48"/>
      <c r="H33" s="49"/>
      <c r="I33" s="49"/>
      <c r="J33" s="49"/>
      <c r="K33" s="49"/>
      <c r="L33" s="50"/>
      <c r="M33" s="4">
        <f t="shared" si="0"/>
        <v>0</v>
      </c>
      <c r="N33" s="8">
        <f>IF(ISNA(VLOOKUP(E33,'VMA Tabelle'!$A$5:$C$245,3,FALSE))=TRUE,0,IF(M33=Listenvorgaben!$C$3,VLOOKUP(E33,'VMA Tabelle'!$A$5:$C$245,2,FALSE),IF(OR(M33&gt;0,H33&gt;0),VLOOKUP(E33,'VMA Tabelle'!$A$5:$C$245,3,FALSE),0)))</f>
        <v>0</v>
      </c>
      <c r="O33" s="8">
        <f>IF(E33&gt;0,0,IF(M33=Listenvorgaben!$C$3,28,IF(OR(M33&gt;Listenvorgaben!$C$2,H33&gt;0),14,0)))</f>
        <v>0</v>
      </c>
      <c r="P33" s="8">
        <f>MIN(N33+O33,IF(I33&gt;0,IF(E33&gt;0,VLOOKUP(E33,'VMA Tabelle'!A:C,2,0),28)*0.2,0)+IF(J33&gt;0,IF(E33&gt;0,VLOOKUP(E33,'VMA Tabelle'!A:C,2,0),28)*0.4,0)+IF(K33&gt;0,IF(E33&gt;0,VLOOKUP(E33,'VMA Tabelle'!A:C,2,0),28)*0.4,0))</f>
        <v>0</v>
      </c>
      <c r="Q33" s="9">
        <f>IF(L33&gt;0,IF(E33&gt;0,VLOOKUP(E33,'VMA Tabelle'!A:D,3,0),20),0)</f>
        <v>0</v>
      </c>
      <c r="R33" s="14"/>
    </row>
    <row r="34" spans="1:18" x14ac:dyDescent="0.25">
      <c r="A34" s="42"/>
      <c r="B34" s="43"/>
      <c r="C34" s="44"/>
      <c r="D34" s="43"/>
      <c r="E34" s="43"/>
      <c r="F34" s="43"/>
      <c r="G34" s="48"/>
      <c r="H34" s="49"/>
      <c r="I34" s="49"/>
      <c r="J34" s="49"/>
      <c r="K34" s="49"/>
      <c r="L34" s="50"/>
      <c r="M34" s="4">
        <f t="shared" si="0"/>
        <v>0</v>
      </c>
      <c r="N34" s="8">
        <f>IF(ISNA(VLOOKUP(E34,'VMA Tabelle'!$A$5:$C$245,3,FALSE))=TRUE,0,IF(M34=Listenvorgaben!$C$3,VLOOKUP(E34,'VMA Tabelle'!$A$5:$C$245,2,FALSE),IF(OR(M34&gt;0,H34&gt;0),VLOOKUP(E34,'VMA Tabelle'!$A$5:$C$245,3,FALSE),0)))</f>
        <v>0</v>
      </c>
      <c r="O34" s="8">
        <f>IF(E34&gt;0,0,IF(M34=Listenvorgaben!$C$3,28,IF(OR(M34&gt;Listenvorgaben!$C$2,H34&gt;0),14,0)))</f>
        <v>0</v>
      </c>
      <c r="P34" s="8">
        <f>MIN(N34+O34,IF(I34&gt;0,IF(E34&gt;0,VLOOKUP(E34,'VMA Tabelle'!A:C,2,0),28)*0.2,0)+IF(J34&gt;0,IF(E34&gt;0,VLOOKUP(E34,'VMA Tabelle'!A:C,2,0),28)*0.4,0)+IF(K34&gt;0,IF(E34&gt;0,VLOOKUP(E34,'VMA Tabelle'!A:C,2,0),28)*0.4,0))</f>
        <v>0</v>
      </c>
      <c r="Q34" s="9">
        <f>IF(L34&gt;0,IF(E34&gt;0,VLOOKUP(E34,'VMA Tabelle'!A:D,3,0),20),0)</f>
        <v>0</v>
      </c>
      <c r="R34" s="14"/>
    </row>
    <row r="35" spans="1:18" x14ac:dyDescent="0.25">
      <c r="A35" s="51"/>
      <c r="B35" s="52"/>
      <c r="C35" s="53"/>
      <c r="D35" s="52"/>
      <c r="E35" s="52"/>
      <c r="F35" s="52"/>
      <c r="G35" s="54"/>
      <c r="H35" s="55"/>
      <c r="I35" s="55"/>
      <c r="J35" s="55"/>
      <c r="K35" s="55"/>
      <c r="L35" s="56"/>
      <c r="M35" s="4">
        <f t="shared" si="0"/>
        <v>0</v>
      </c>
      <c r="N35" s="8">
        <f>IF(ISNA(VLOOKUP(E35,'VMA Tabelle'!$A$5:$C$245,3,FALSE))=TRUE,0,IF(M35=Listenvorgaben!$C$3,VLOOKUP(E35,'VMA Tabelle'!$A$5:$C$245,2,FALSE),IF(OR(M35&gt;0,H35&gt;0),VLOOKUP(E35,'VMA Tabelle'!$A$5:$C$245,3,FALSE),0)))</f>
        <v>0</v>
      </c>
      <c r="O35" s="8">
        <f>IF(E35&gt;0,0,IF(M35=Listenvorgaben!$C$3,28,IF(OR(M35&gt;Listenvorgaben!$C$2,H35&gt;0),14,0)))</f>
        <v>0</v>
      </c>
      <c r="P35" s="8">
        <f>MIN(N35+O35,IF(I35&gt;0,IF(E35&gt;0,VLOOKUP(E35,'VMA Tabelle'!A:C,2,0),28)*0.2,0)+IF(J35&gt;0,IF(E35&gt;0,VLOOKUP(E35,'VMA Tabelle'!A:C,2,0),28)*0.4,0)+IF(K35&gt;0,IF(E35&gt;0,VLOOKUP(E35,'VMA Tabelle'!A:C,2,0),28)*0.4,0))</f>
        <v>0</v>
      </c>
      <c r="Q35" s="9">
        <f>IF(L35&gt;0,IF(E35&gt;0,VLOOKUP(E35,'VMA Tabelle'!A:D,3,0),20),0)</f>
        <v>0</v>
      </c>
    </row>
    <row r="36" spans="1:18" x14ac:dyDescent="0.25">
      <c r="A36" s="84"/>
      <c r="M36" s="18" t="s">
        <v>5</v>
      </c>
      <c r="N36" s="19">
        <f>SUM(N9:N35)</f>
        <v>0</v>
      </c>
      <c r="O36" s="19">
        <f>SUM(O9:O35)</f>
        <v>0</v>
      </c>
      <c r="P36" s="19">
        <f>SUM(P9:P35)</f>
        <v>0</v>
      </c>
      <c r="Q36" s="19">
        <f>SUM(Q9:Q35)</f>
        <v>0</v>
      </c>
    </row>
    <row r="37" spans="1:18" x14ac:dyDescent="0.25">
      <c r="L37" s="20" t="s">
        <v>39</v>
      </c>
      <c r="M37" s="79">
        <v>1</v>
      </c>
      <c r="N37" s="19">
        <f>+N36*$M$37</f>
        <v>0</v>
      </c>
      <c r="O37" s="19">
        <f>+O36*$M$37</f>
        <v>0</v>
      </c>
      <c r="P37" s="21">
        <f>-SUM(P9:P34)</f>
        <v>0</v>
      </c>
      <c r="Q37" s="19">
        <f>+Q36</f>
        <v>0</v>
      </c>
    </row>
    <row r="38" spans="1:18" s="12" customFormat="1" ht="18.75" x14ac:dyDescent="0.3">
      <c r="A38" s="22"/>
      <c r="B38" s="23"/>
      <c r="C38" s="24"/>
      <c r="G38" s="25"/>
      <c r="M38" s="26"/>
      <c r="N38" s="26"/>
      <c r="O38" s="27"/>
      <c r="P38" s="28" t="s">
        <v>36</v>
      </c>
      <c r="Q38" s="29">
        <f>SUM(N37:Q37)</f>
        <v>0</v>
      </c>
    </row>
    <row r="40" spans="1:18" x14ac:dyDescent="0.25">
      <c r="M40" s="30" t="s">
        <v>40</v>
      </c>
      <c r="N40" s="31">
        <f>MIN(N37-N36,N36)</f>
        <v>0</v>
      </c>
      <c r="O40" s="31">
        <f>MIN(O37-O36,O36)</f>
        <v>0</v>
      </c>
      <c r="P40" s="31"/>
      <c r="Q40" s="32">
        <f>MIN(N40+O40,Q38)</f>
        <v>0</v>
      </c>
    </row>
    <row r="41" spans="1:18" x14ac:dyDescent="0.25">
      <c r="M41" s="33" t="s">
        <v>41</v>
      </c>
      <c r="N41" s="34">
        <f>IF((N37-N36-N40)&gt;0,(N37-N36-N40),0)</f>
        <v>0</v>
      </c>
      <c r="O41" s="34">
        <f>IF((O37-O36-O40)&gt;0,(O37-O36-O40),0)</f>
        <v>0</v>
      </c>
      <c r="Q41" s="32">
        <f>MIN(N41+O41,Q38-Q40)</f>
        <v>0</v>
      </c>
    </row>
  </sheetData>
  <sheetProtection insertRows="0"/>
  <dataValidations count="3">
    <dataValidation type="textLength" errorStyle="information" allowBlank="1" showInputMessage="1" showErrorMessage="1" error="Sie müssen die Initialien zwei bis dreistellig eingeben." prompt="Bitte hier die Initalien eingeben: Max Schulze = MS" sqref="M3:M4">
      <formula1>2</formula1>
      <formula2>3</formula2>
    </dataValidation>
    <dataValidation errorStyle="information" allowBlank="1" showInputMessage="1" showErrorMessage="1" error="Sie müssen die Initialien zwei bis dreistellig eingeben." prompt="Bitte hier die Initalien eingeben: Max Schulze = MS" sqref="F5:F6"/>
    <dataValidation type="list" allowBlank="1" showInputMessage="1" showErrorMessage="1" sqref="E36:E1048576">
      <formula1>#REF!</formula1>
    </dataValidation>
  </dataValidations>
  <pageMargins left="0.25" right="0.25" top="0.73666666666666669" bottom="0.75" header="0.3" footer="0.3"/>
  <pageSetup paperSize="9" scale="64" fitToHeight="0" orientation="landscape" r:id="rId1"/>
  <headerFooter>
    <oddFooter>&amp;L&amp;8Dateiversion 1.0 - 11.09.2017&amp;C&amp;9www.gkk-steuerberatung.de&amp;R&amp;9Seite &amp;P/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'VMA Tabelle'!$A:$A</xm:f>
          </x14:formula1>
          <xm:sqref>E9:E35</xm:sqref>
        </x14:dataValidation>
        <x14:dataValidation type="list" allowBlank="1" showInputMessage="1" showErrorMessage="1">
          <x14:formula1>
            <xm:f>Listenvorgaben!E1:E12</xm:f>
          </x14:formula1>
          <xm:sqref>D5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view="pageLayout" topLeftCell="A7" zoomScaleNormal="80" workbookViewId="0">
      <selection activeCell="O35" sqref="O35"/>
    </sheetView>
  </sheetViews>
  <sheetFormatPr baseColWidth="10" defaultRowHeight="15" x14ac:dyDescent="0.25"/>
  <cols>
    <col min="1" max="1" width="8.140625" style="15" customWidth="1"/>
    <col min="2" max="2" width="6" style="10" customWidth="1"/>
    <col min="3" max="3" width="7" style="16" customWidth="1"/>
    <col min="4" max="4" width="24.42578125" style="10" customWidth="1"/>
    <col min="5" max="5" width="22" style="10" customWidth="1"/>
    <col min="6" max="6" width="19.140625" style="10" customWidth="1"/>
    <col min="7" max="7" width="31.5703125" style="17" customWidth="1"/>
    <col min="8" max="8" width="9.85546875" style="10" bestFit="1" customWidth="1"/>
    <col min="9" max="9" width="6.5703125" style="10" customWidth="1"/>
    <col min="10" max="10" width="7.7109375" style="10" bestFit="1" customWidth="1"/>
    <col min="11" max="11" width="7.5703125" style="10" customWidth="1"/>
    <col min="12" max="12" width="8.85546875" style="10" customWidth="1"/>
    <col min="13" max="13" width="9.140625" style="10" customWidth="1"/>
    <col min="14" max="15" width="11" style="34" bestFit="1" customWidth="1"/>
    <col min="16" max="17" width="11.42578125" style="34"/>
    <col min="18" max="16384" width="11.42578125" style="10"/>
  </cols>
  <sheetData>
    <row r="1" spans="1:18" ht="21.75" customHeight="1" x14ac:dyDescent="0.35">
      <c r="A1" s="80" t="s">
        <v>46</v>
      </c>
      <c r="B1" s="81"/>
      <c r="C1" s="82"/>
      <c r="D1" s="83"/>
      <c r="E1" s="81"/>
      <c r="F1" s="58" t="s">
        <v>47</v>
      </c>
      <c r="G1" s="10"/>
      <c r="H1" s="59"/>
      <c r="K1" s="58" t="str">
        <f>CONCATENATE('202010'!$M$3,'202010'!$D$3,'202010'!D5)</f>
        <v>202010</v>
      </c>
      <c r="L1" s="23"/>
      <c r="M1" s="23"/>
    </row>
    <row r="2" spans="1:18" ht="12.75" customHeight="1" x14ac:dyDescent="0.35">
      <c r="A2" s="57"/>
    </row>
    <row r="3" spans="1:18" s="11" customFormat="1" ht="27" customHeight="1" x14ac:dyDescent="0.25">
      <c r="C3" s="60" t="s">
        <v>9</v>
      </c>
      <c r="D3" s="69">
        <v>2020</v>
      </c>
      <c r="E3" s="62" t="s">
        <v>7</v>
      </c>
      <c r="F3" s="64" t="s">
        <v>48</v>
      </c>
      <c r="G3" s="77"/>
      <c r="H3" s="61"/>
      <c r="I3" s="61"/>
      <c r="J3" s="61"/>
      <c r="K3" s="62" t="s">
        <v>10</v>
      </c>
      <c r="L3" s="76"/>
      <c r="M3" s="6"/>
      <c r="N3" s="34"/>
    </row>
    <row r="4" spans="1:18" s="11" customFormat="1" ht="12.75" customHeight="1" x14ac:dyDescent="0.25">
      <c r="A4" s="60"/>
      <c r="B4" s="5"/>
      <c r="C4" s="61"/>
      <c r="D4" s="5"/>
      <c r="E4" s="62"/>
      <c r="F4" s="67"/>
      <c r="G4" s="68"/>
      <c r="H4" s="61"/>
      <c r="I4" s="61"/>
      <c r="J4" s="61"/>
      <c r="K4" s="62"/>
      <c r="L4" s="66"/>
      <c r="M4" s="6"/>
      <c r="N4" s="34"/>
    </row>
    <row r="5" spans="1:18" ht="26.25" customHeight="1" x14ac:dyDescent="0.25">
      <c r="C5" s="70" t="s">
        <v>8</v>
      </c>
      <c r="D5" s="71" t="s">
        <v>26</v>
      </c>
      <c r="E5" s="62" t="s">
        <v>38</v>
      </c>
      <c r="F5" s="65"/>
      <c r="G5" s="78"/>
      <c r="K5" s="18" t="s">
        <v>45</v>
      </c>
      <c r="L5" s="76"/>
    </row>
    <row r="6" spans="1:18" ht="12.75" customHeight="1" x14ac:dyDescent="0.25">
      <c r="E6" s="62"/>
      <c r="F6" s="7"/>
    </row>
    <row r="7" spans="1:18" s="12" customFormat="1" ht="18.75" x14ac:dyDescent="0.3">
      <c r="A7" s="22"/>
      <c r="B7" s="23" t="s">
        <v>42</v>
      </c>
      <c r="C7" s="24"/>
      <c r="G7" s="25"/>
      <c r="L7" s="10"/>
      <c r="M7" s="10"/>
      <c r="N7" s="63"/>
      <c r="O7" s="63"/>
      <c r="P7" s="63"/>
      <c r="Q7" s="63"/>
    </row>
    <row r="8" spans="1:18" s="13" customFormat="1" ht="63" customHeight="1" x14ac:dyDescent="0.25">
      <c r="A8" s="73" t="s">
        <v>6</v>
      </c>
      <c r="B8" s="72" t="s">
        <v>2</v>
      </c>
      <c r="C8" s="72" t="s">
        <v>3</v>
      </c>
      <c r="D8" s="72" t="s">
        <v>1</v>
      </c>
      <c r="E8" s="72" t="s">
        <v>12</v>
      </c>
      <c r="F8" s="72" t="s">
        <v>44</v>
      </c>
      <c r="G8" s="72" t="s">
        <v>0</v>
      </c>
      <c r="H8" s="75" t="s">
        <v>35</v>
      </c>
      <c r="I8" s="75" t="s">
        <v>30</v>
      </c>
      <c r="J8" s="75" t="s">
        <v>31</v>
      </c>
      <c r="K8" s="75" t="s">
        <v>32</v>
      </c>
      <c r="L8" s="75" t="s">
        <v>43</v>
      </c>
      <c r="M8" s="72" t="s">
        <v>4</v>
      </c>
      <c r="N8" s="72" t="s">
        <v>33</v>
      </c>
      <c r="O8" s="72" t="s">
        <v>34</v>
      </c>
      <c r="P8" s="72" t="s">
        <v>29</v>
      </c>
      <c r="Q8" s="74" t="s">
        <v>37</v>
      </c>
    </row>
    <row r="9" spans="1:18" x14ac:dyDescent="0.25">
      <c r="A9" s="35"/>
      <c r="B9" s="36"/>
      <c r="C9" s="37"/>
      <c r="D9" s="38"/>
      <c r="E9" s="38"/>
      <c r="F9" s="39"/>
      <c r="G9" s="39"/>
      <c r="H9" s="40"/>
      <c r="I9" s="40"/>
      <c r="J9" s="40"/>
      <c r="K9" s="40"/>
      <c r="L9" s="41"/>
      <c r="M9" s="4">
        <f>+C9-B9</f>
        <v>0</v>
      </c>
      <c r="N9" s="8">
        <f>IF(ISNA(VLOOKUP(E9,'VMA Tabelle'!$A$5:$C$245,3,FALSE))=TRUE,0,IF(M9=Listenvorgaben!$C$3,VLOOKUP(E9,'VMA Tabelle'!$A$5:$C$245,2,FALSE),IF(OR(M9&gt;0,H9&gt;0),VLOOKUP(E9,'VMA Tabelle'!$A$5:$C$245,3,FALSE),0)))</f>
        <v>0</v>
      </c>
      <c r="O9" s="8">
        <f>IF(E9&gt;0,0,IF(M9=Listenvorgaben!$C$3,28,IF(OR(M9&gt;Listenvorgaben!$C$2,H9&gt;0),14,0)))</f>
        <v>0</v>
      </c>
      <c r="P9" s="8">
        <f>MIN(N9+O9,IF(I9&gt;0,IF(E9&gt;0,VLOOKUP(E9,'VMA Tabelle'!A:C,2,0),28)*0.2,0)+IF(J9&gt;0,IF(E9&gt;0,VLOOKUP(E9,'VMA Tabelle'!A:C,2,0),28)*0.4,0)+IF(K9&gt;0,IF(E9&gt;0,VLOOKUP(E9,'VMA Tabelle'!A:C,2,0),28)*0.4,0))</f>
        <v>0</v>
      </c>
      <c r="Q9" s="9">
        <f>IF(L9&gt;0,IF(E9&gt;0,VLOOKUP(E9,'VMA Tabelle'!A:D,3,0),20),0)</f>
        <v>0</v>
      </c>
      <c r="R9" s="14"/>
    </row>
    <row r="10" spans="1:18" x14ac:dyDescent="0.25">
      <c r="A10" s="42"/>
      <c r="B10" s="44"/>
      <c r="C10" s="44"/>
      <c r="D10" s="43"/>
      <c r="E10" s="43"/>
      <c r="F10" s="43"/>
      <c r="G10" s="45"/>
      <c r="H10" s="46"/>
      <c r="I10" s="46"/>
      <c r="J10" s="46"/>
      <c r="K10" s="46"/>
      <c r="L10" s="47"/>
      <c r="M10" s="4">
        <f t="shared" ref="M10:M35" si="0">+C10-B10</f>
        <v>0</v>
      </c>
      <c r="N10" s="8">
        <f>IF(ISNA(VLOOKUP(E10,'VMA Tabelle'!$A$5:$C$245,3,FALSE))=TRUE,0,IF(M10=Listenvorgaben!$C$3,VLOOKUP(E10,'VMA Tabelle'!$A$5:$C$245,2,FALSE),IF(OR(M10&gt;0,H10&gt;0),VLOOKUP(E10,'VMA Tabelle'!$A$5:$C$245,3,FALSE),0)))</f>
        <v>0</v>
      </c>
      <c r="O10" s="8">
        <f>IF(E10&gt;0,0,IF(M10=Listenvorgaben!$C$3,28,IF(OR(M10&gt;Listenvorgaben!$C$2,H10&gt;0),14,0)))</f>
        <v>0</v>
      </c>
      <c r="P10" s="8">
        <f>MIN(N10+O10,IF(I10&gt;0,IF(E10&gt;0,VLOOKUP(E10,'VMA Tabelle'!A:C,2,0),28)*0.2,0)+IF(J10&gt;0,IF(E10&gt;0,VLOOKUP(E10,'VMA Tabelle'!A:C,2,0),28)*0.4,0)+IF(K10&gt;0,IF(E10&gt;0,VLOOKUP(E10,'VMA Tabelle'!A:C,2,0),28)*0.4,0))</f>
        <v>0</v>
      </c>
      <c r="Q10" s="9">
        <f>IF(L10&gt;0,IF(E10&gt;0,VLOOKUP(E10,'VMA Tabelle'!A:D,3,0),20),0)</f>
        <v>0</v>
      </c>
      <c r="R10" s="14"/>
    </row>
    <row r="11" spans="1:18" x14ac:dyDescent="0.25">
      <c r="A11" s="42"/>
      <c r="B11" s="44"/>
      <c r="C11" s="44"/>
      <c r="D11" s="43"/>
      <c r="E11" s="43"/>
      <c r="F11" s="43"/>
      <c r="G11" s="45"/>
      <c r="H11" s="49"/>
      <c r="I11" s="49"/>
      <c r="J11" s="49"/>
      <c r="K11" s="49"/>
      <c r="L11" s="50"/>
      <c r="M11" s="4">
        <f t="shared" si="0"/>
        <v>0</v>
      </c>
      <c r="N11" s="8">
        <f>IF(ISNA(VLOOKUP(E11,'VMA Tabelle'!$A$5:$C$245,3,FALSE))=TRUE,0,IF(M11=Listenvorgaben!$C$3,VLOOKUP(E11,'VMA Tabelle'!$A$5:$C$245,2,FALSE),IF(OR(M11&gt;0,H11&gt;0),VLOOKUP(E11,'VMA Tabelle'!$A$5:$C$245,3,FALSE),0)))</f>
        <v>0</v>
      </c>
      <c r="O11" s="8">
        <f>IF(E11&gt;0,0,IF(M11=Listenvorgaben!$C$3,28,IF(OR(M11&gt;Listenvorgaben!$C$2,H11&gt;0),14,0)))</f>
        <v>0</v>
      </c>
      <c r="P11" s="8">
        <f>MIN(N11+O11,IF(I11&gt;0,IF(E11&gt;0,VLOOKUP(E11,'VMA Tabelle'!A:C,2,0),28)*0.2,0)+IF(J11&gt;0,IF(E11&gt;0,VLOOKUP(E11,'VMA Tabelle'!A:C,2,0),28)*0.4,0)+IF(K11&gt;0,IF(E11&gt;0,VLOOKUP(E11,'VMA Tabelle'!A:C,2,0),28)*0.4,0))</f>
        <v>0</v>
      </c>
      <c r="Q11" s="9">
        <f>IF(L11&gt;0,IF(E11&gt;0,VLOOKUP(E11,'VMA Tabelle'!A:D,3,0),20),0)</f>
        <v>0</v>
      </c>
      <c r="R11" s="14"/>
    </row>
    <row r="12" spans="1:18" x14ac:dyDescent="0.25">
      <c r="A12" s="42"/>
      <c r="B12" s="44"/>
      <c r="C12" s="44"/>
      <c r="D12" s="43"/>
      <c r="E12" s="43"/>
      <c r="F12" s="43"/>
      <c r="G12" s="45"/>
      <c r="H12" s="46"/>
      <c r="I12" s="46"/>
      <c r="J12" s="46"/>
      <c r="K12" s="46"/>
      <c r="L12" s="47"/>
      <c r="M12" s="4">
        <f t="shared" si="0"/>
        <v>0</v>
      </c>
      <c r="N12" s="8">
        <f>IF(ISNA(VLOOKUP(E12,'VMA Tabelle'!$A$5:$C$245,3,FALSE))=TRUE,0,IF(M12=Listenvorgaben!$C$3,VLOOKUP(E12,'VMA Tabelle'!$A$5:$C$245,2,FALSE),IF(OR(M12&gt;0,H12&gt;0),VLOOKUP(E12,'VMA Tabelle'!$A$5:$C$245,3,FALSE),0)))</f>
        <v>0</v>
      </c>
      <c r="O12" s="8">
        <f>IF(E12&gt;0,0,IF(M12=Listenvorgaben!$C$3,28,IF(OR(M12&gt;Listenvorgaben!$C$2,H12&gt;0),14,0)))</f>
        <v>0</v>
      </c>
      <c r="P12" s="8">
        <f>MIN(N12+O12,IF(I12&gt;0,IF(E12&gt;0,VLOOKUP(E12,'VMA Tabelle'!A:C,2,0),28)*0.2,0)+IF(J12&gt;0,IF(E12&gt;0,VLOOKUP(E12,'VMA Tabelle'!A:C,2,0),28)*0.4,0)+IF(K12&gt;0,IF(E12&gt;0,VLOOKUP(E12,'VMA Tabelle'!A:C,2,0),28)*0.4,0))</f>
        <v>0</v>
      </c>
      <c r="Q12" s="9">
        <f>IF(L12&gt;0,IF(E12&gt;0,VLOOKUP(E12,'VMA Tabelle'!A:D,3,0),20),0)</f>
        <v>0</v>
      </c>
      <c r="R12" s="14"/>
    </row>
    <row r="13" spans="1:18" x14ac:dyDescent="0.25">
      <c r="A13" s="42"/>
      <c r="B13" s="44"/>
      <c r="C13" s="44"/>
      <c r="D13" s="43"/>
      <c r="E13" s="43"/>
      <c r="F13" s="43"/>
      <c r="G13" s="45"/>
      <c r="H13" s="46"/>
      <c r="I13" s="46"/>
      <c r="J13" s="46"/>
      <c r="K13" s="46"/>
      <c r="L13" s="47"/>
      <c r="M13" s="4">
        <f t="shared" si="0"/>
        <v>0</v>
      </c>
      <c r="N13" s="8">
        <f>IF(ISNA(VLOOKUP(E13,'VMA Tabelle'!$A$5:$C$245,3,FALSE))=TRUE,0,IF(M13=Listenvorgaben!$C$3,VLOOKUP(E13,'VMA Tabelle'!$A$5:$C$245,2,FALSE),IF(OR(M13&gt;0,H13&gt;0),VLOOKUP(E13,'VMA Tabelle'!$A$5:$C$245,3,FALSE),0)))</f>
        <v>0</v>
      </c>
      <c r="O13" s="8">
        <f>IF(E13&gt;0,0,IF(M13=Listenvorgaben!$C$3,28,IF(OR(M13&gt;Listenvorgaben!$C$2,H13&gt;0),14,0)))</f>
        <v>0</v>
      </c>
      <c r="P13" s="8">
        <f>MIN(N13+O13,IF(I13&gt;0,IF(E13&gt;0,VLOOKUP(E13,'VMA Tabelle'!A:C,2,0),28)*0.2,0)+IF(J13&gt;0,IF(E13&gt;0,VLOOKUP(E13,'VMA Tabelle'!A:C,2,0),28)*0.4,0)+IF(K13&gt;0,IF(E13&gt;0,VLOOKUP(E13,'VMA Tabelle'!A:C,2,0),28)*0.4,0))</f>
        <v>0</v>
      </c>
      <c r="Q13" s="9">
        <f>IF(L13&gt;0,IF(E13&gt;0,VLOOKUP(E13,'VMA Tabelle'!A:D,3,0),20),0)</f>
        <v>0</v>
      </c>
      <c r="R13" s="14"/>
    </row>
    <row r="14" spans="1:18" x14ac:dyDescent="0.25">
      <c r="A14" s="42"/>
      <c r="B14" s="44"/>
      <c r="C14" s="44"/>
      <c r="D14" s="43"/>
      <c r="E14" s="43"/>
      <c r="F14" s="43"/>
      <c r="G14" s="45"/>
      <c r="H14" s="46"/>
      <c r="I14" s="46"/>
      <c r="J14" s="46"/>
      <c r="K14" s="46"/>
      <c r="L14" s="47"/>
      <c r="M14" s="4">
        <f t="shared" si="0"/>
        <v>0</v>
      </c>
      <c r="N14" s="8">
        <f>IF(ISNA(VLOOKUP(E14,'VMA Tabelle'!$A$5:$C$245,3,FALSE))=TRUE,0,IF(M14=Listenvorgaben!$C$3,VLOOKUP(E14,'VMA Tabelle'!$A$5:$C$245,2,FALSE),IF(OR(M14&gt;0,H14&gt;0),VLOOKUP(E14,'VMA Tabelle'!$A$5:$C$245,3,FALSE),0)))</f>
        <v>0</v>
      </c>
      <c r="O14" s="8">
        <f>IF(E14&gt;0,0,IF(M14=Listenvorgaben!$C$3,28,IF(OR(M14&gt;Listenvorgaben!$C$2,H14&gt;0),14,0)))</f>
        <v>0</v>
      </c>
      <c r="P14" s="8">
        <f>MIN(N14+O14,IF(I14&gt;0,IF(E14&gt;0,VLOOKUP(E14,'VMA Tabelle'!A:C,2,0),28)*0.2,0)+IF(J14&gt;0,IF(E14&gt;0,VLOOKUP(E14,'VMA Tabelle'!A:C,2,0),28)*0.4,0)+IF(K14&gt;0,IF(E14&gt;0,VLOOKUP(E14,'VMA Tabelle'!A:C,2,0),28)*0.4,0))</f>
        <v>0</v>
      </c>
      <c r="Q14" s="9">
        <f>IF(L14&gt;0,IF(E14&gt;0,VLOOKUP(E14,'VMA Tabelle'!A:D,3,0),20),0)</f>
        <v>0</v>
      </c>
      <c r="R14" s="14"/>
    </row>
    <row r="15" spans="1:18" x14ac:dyDescent="0.25">
      <c r="A15" s="42"/>
      <c r="B15" s="44"/>
      <c r="C15" s="44"/>
      <c r="D15" s="43"/>
      <c r="E15" s="43"/>
      <c r="F15" s="43"/>
      <c r="G15" s="45"/>
      <c r="H15" s="46"/>
      <c r="I15" s="46"/>
      <c r="J15" s="46"/>
      <c r="K15" s="46"/>
      <c r="L15" s="47"/>
      <c r="M15" s="4">
        <f t="shared" si="0"/>
        <v>0</v>
      </c>
      <c r="N15" s="8">
        <f>IF(ISNA(VLOOKUP(E15,'VMA Tabelle'!$A$5:$C$245,3,FALSE))=TRUE,0,IF(M15=Listenvorgaben!$C$3,VLOOKUP(E15,'VMA Tabelle'!$A$5:$C$245,2,FALSE),IF(OR(M15&gt;0,H15&gt;0),VLOOKUP(E15,'VMA Tabelle'!$A$5:$C$245,3,FALSE),0)))</f>
        <v>0</v>
      </c>
      <c r="O15" s="8">
        <f>IF(E15&gt;0,0,IF(M15=Listenvorgaben!$C$3,28,IF(OR(M15&gt;Listenvorgaben!$C$2,H15&gt;0),14,0)))</f>
        <v>0</v>
      </c>
      <c r="P15" s="8">
        <f>MIN(N15+O15,IF(I15&gt;0,IF(E15&gt;0,VLOOKUP(E15,'VMA Tabelle'!A:C,2,0),28)*0.2,0)+IF(J15&gt;0,IF(E15&gt;0,VLOOKUP(E15,'VMA Tabelle'!A:C,2,0),28)*0.4,0)+IF(K15&gt;0,IF(E15&gt;0,VLOOKUP(E15,'VMA Tabelle'!A:C,2,0),28)*0.4,0))</f>
        <v>0</v>
      </c>
      <c r="Q15" s="9">
        <f>IF(L15&gt;0,IF(E15&gt;0,VLOOKUP(E15,'VMA Tabelle'!A:D,3,0),20),0)</f>
        <v>0</v>
      </c>
      <c r="R15" s="14"/>
    </row>
    <row r="16" spans="1:18" x14ac:dyDescent="0.25">
      <c r="A16" s="42"/>
      <c r="B16" s="43"/>
      <c r="C16" s="44"/>
      <c r="D16" s="43"/>
      <c r="E16" s="43"/>
      <c r="F16" s="43"/>
      <c r="G16" s="48"/>
      <c r="H16" s="49"/>
      <c r="I16" s="49"/>
      <c r="J16" s="49"/>
      <c r="K16" s="49"/>
      <c r="L16" s="50"/>
      <c r="M16" s="4">
        <f t="shared" si="0"/>
        <v>0</v>
      </c>
      <c r="N16" s="8">
        <f>IF(ISNA(VLOOKUP(E16,'VMA Tabelle'!$A$5:$C$245,3,FALSE))=TRUE,0,IF(M16=Listenvorgaben!$C$3,VLOOKUP(E16,'VMA Tabelle'!$A$5:$C$245,2,FALSE),IF(OR(M16&gt;0,H16&gt;0),VLOOKUP(E16,'VMA Tabelle'!$A$5:$C$245,3,FALSE),0)))</f>
        <v>0</v>
      </c>
      <c r="O16" s="8">
        <f>IF(E16&gt;0,0,IF(M16=Listenvorgaben!$C$3,28,IF(OR(M16&gt;Listenvorgaben!$C$2,H16&gt;0),14,0)))</f>
        <v>0</v>
      </c>
      <c r="P16" s="8">
        <f>MIN(N16+O16,IF(I16&gt;0,IF(E16&gt;0,VLOOKUP(E16,'VMA Tabelle'!A:C,2,0),28)*0.2,0)+IF(J16&gt;0,IF(E16&gt;0,VLOOKUP(E16,'VMA Tabelle'!A:C,2,0),28)*0.4,0)+IF(K16&gt;0,IF(E16&gt;0,VLOOKUP(E16,'VMA Tabelle'!A:C,2,0),28)*0.4,0))</f>
        <v>0</v>
      </c>
      <c r="Q16" s="9">
        <f>IF(L16&gt;0,IF(E16&gt;0,VLOOKUP(E16,'VMA Tabelle'!A:D,3,0),20),0)</f>
        <v>0</v>
      </c>
      <c r="R16" s="14"/>
    </row>
    <row r="17" spans="1:18" x14ac:dyDescent="0.25">
      <c r="A17" s="42"/>
      <c r="B17" s="43"/>
      <c r="C17" s="44"/>
      <c r="D17" s="43"/>
      <c r="E17" s="43"/>
      <c r="F17" s="43"/>
      <c r="G17" s="48"/>
      <c r="H17" s="49"/>
      <c r="I17" s="49"/>
      <c r="J17" s="49"/>
      <c r="K17" s="49"/>
      <c r="L17" s="50"/>
      <c r="M17" s="4">
        <f t="shared" si="0"/>
        <v>0</v>
      </c>
      <c r="N17" s="8">
        <f>IF(ISNA(VLOOKUP(E17,'VMA Tabelle'!$A$5:$C$245,3,FALSE))=TRUE,0,IF(M17=Listenvorgaben!$C$3,VLOOKUP(E17,'VMA Tabelle'!$A$5:$C$245,2,FALSE),IF(OR(M17&gt;0,H17&gt;0),VLOOKUP(E17,'VMA Tabelle'!$A$5:$C$245,3,FALSE),0)))</f>
        <v>0</v>
      </c>
      <c r="O17" s="8">
        <f>IF(E17&gt;0,0,IF(M17=Listenvorgaben!$C$3,28,IF(OR(M17&gt;Listenvorgaben!$C$2,H17&gt;0),14,0)))</f>
        <v>0</v>
      </c>
      <c r="P17" s="8">
        <f>MIN(N17+O17,IF(I17&gt;0,IF(E17&gt;0,VLOOKUP(E17,'VMA Tabelle'!A:C,2,0),28)*0.2,0)+IF(J17&gt;0,IF(E17&gt;0,VLOOKUP(E17,'VMA Tabelle'!A:C,2,0),28)*0.4,0)+IF(K17&gt;0,IF(E17&gt;0,VLOOKUP(E17,'VMA Tabelle'!A:C,2,0),28)*0.4,0))</f>
        <v>0</v>
      </c>
      <c r="Q17" s="9">
        <f>IF(L17&gt;0,IF(E17&gt;0,VLOOKUP(E17,'VMA Tabelle'!A:D,3,0),20),0)</f>
        <v>0</v>
      </c>
      <c r="R17" s="14"/>
    </row>
    <row r="18" spans="1:18" x14ac:dyDescent="0.25">
      <c r="A18" s="42"/>
      <c r="B18" s="44"/>
      <c r="C18" s="44"/>
      <c r="D18" s="43"/>
      <c r="E18" s="43"/>
      <c r="F18" s="43"/>
      <c r="G18" s="45"/>
      <c r="H18" s="46"/>
      <c r="I18" s="46"/>
      <c r="J18" s="46"/>
      <c r="K18" s="46"/>
      <c r="L18" s="47"/>
      <c r="M18" s="4">
        <f t="shared" si="0"/>
        <v>0</v>
      </c>
      <c r="N18" s="8">
        <f>IF(ISNA(VLOOKUP(E18,'VMA Tabelle'!$A$5:$C$245,3,FALSE))=TRUE,0,IF(M18=Listenvorgaben!$C$3,VLOOKUP(E18,'VMA Tabelle'!$A$5:$C$245,2,FALSE),IF(OR(M18&gt;0,H18&gt;0),VLOOKUP(E18,'VMA Tabelle'!$A$5:$C$245,3,FALSE),0)))</f>
        <v>0</v>
      </c>
      <c r="O18" s="8">
        <f>IF(E18&gt;0,0,IF(M18=Listenvorgaben!$C$3,28,IF(OR(M18&gt;Listenvorgaben!$C$2,H18&gt;0),14,0)))</f>
        <v>0</v>
      </c>
      <c r="P18" s="8">
        <f>MIN(N18+O18,IF(I18&gt;0,IF(E18&gt;0,VLOOKUP(E18,'VMA Tabelle'!A:C,2,0),28)*0.2,0)+IF(J18&gt;0,IF(E18&gt;0,VLOOKUP(E18,'VMA Tabelle'!A:C,2,0),28)*0.4,0)+IF(K18&gt;0,IF(E18&gt;0,VLOOKUP(E18,'VMA Tabelle'!A:C,2,0),28)*0.4,0))</f>
        <v>0</v>
      </c>
      <c r="Q18" s="9">
        <f>IF(L18&gt;0,IF(E18&gt;0,VLOOKUP(E18,'VMA Tabelle'!A:D,3,0),20),0)</f>
        <v>0</v>
      </c>
      <c r="R18" s="14"/>
    </row>
    <row r="19" spans="1:18" x14ac:dyDescent="0.25">
      <c r="A19" s="42"/>
      <c r="B19" s="43"/>
      <c r="C19" s="44"/>
      <c r="D19" s="43"/>
      <c r="E19" s="43"/>
      <c r="F19" s="43"/>
      <c r="G19" s="48"/>
      <c r="H19" s="49"/>
      <c r="I19" s="49"/>
      <c r="J19" s="49"/>
      <c r="K19" s="49"/>
      <c r="L19" s="50"/>
      <c r="M19" s="4">
        <f t="shared" si="0"/>
        <v>0</v>
      </c>
      <c r="N19" s="8">
        <f>IF(ISNA(VLOOKUP(E19,'VMA Tabelle'!$A$5:$C$245,3,FALSE))=TRUE,0,IF(M19=Listenvorgaben!$C$3,VLOOKUP(E19,'VMA Tabelle'!$A$5:$C$245,2,FALSE),IF(OR(M19&gt;0,H19&gt;0),VLOOKUP(E19,'VMA Tabelle'!$A$5:$C$245,3,FALSE),0)))</f>
        <v>0</v>
      </c>
      <c r="O19" s="8">
        <f>IF(E19&gt;0,0,IF(M19=Listenvorgaben!$C$3,28,IF(OR(M19&gt;Listenvorgaben!$C$2,H19&gt;0),14,0)))</f>
        <v>0</v>
      </c>
      <c r="P19" s="8">
        <f>MIN(N19+O19,IF(I19&gt;0,IF(E19&gt;0,VLOOKUP(E19,'VMA Tabelle'!A:C,2,0),28)*0.2,0)+IF(J19&gt;0,IF(E19&gt;0,VLOOKUP(E19,'VMA Tabelle'!A:C,2,0),28)*0.4,0)+IF(K19&gt;0,IF(E19&gt;0,VLOOKUP(E19,'VMA Tabelle'!A:C,2,0),28)*0.4,0))</f>
        <v>0</v>
      </c>
      <c r="Q19" s="9">
        <f>IF(L19&gt;0,IF(E19&gt;0,VLOOKUP(E19,'VMA Tabelle'!A:D,3,0),20),0)</f>
        <v>0</v>
      </c>
      <c r="R19" s="14"/>
    </row>
    <row r="20" spans="1:18" x14ac:dyDescent="0.25">
      <c r="A20" s="42"/>
      <c r="B20" s="44"/>
      <c r="C20" s="44"/>
      <c r="D20" s="43"/>
      <c r="E20" s="43"/>
      <c r="F20" s="43"/>
      <c r="G20" s="48"/>
      <c r="H20" s="49"/>
      <c r="I20" s="49"/>
      <c r="J20" s="49"/>
      <c r="K20" s="49"/>
      <c r="L20" s="50"/>
      <c r="M20" s="4">
        <f t="shared" si="0"/>
        <v>0</v>
      </c>
      <c r="N20" s="8">
        <f>IF(ISNA(VLOOKUP(E20,'VMA Tabelle'!$A$5:$C$245,3,FALSE))=TRUE,0,IF(M20=Listenvorgaben!$C$3,VLOOKUP(E20,'VMA Tabelle'!$A$5:$C$245,2,FALSE),IF(OR(M20&gt;0,H20&gt;0),VLOOKUP(E20,'VMA Tabelle'!$A$5:$C$245,3,FALSE),0)))</f>
        <v>0</v>
      </c>
      <c r="O20" s="8">
        <f>IF(E20&gt;0,0,IF(M20=Listenvorgaben!$C$3,28,IF(OR(M20&gt;Listenvorgaben!$C$2,H20&gt;0),14,0)))</f>
        <v>0</v>
      </c>
      <c r="P20" s="8">
        <f>MIN(N20+O20,IF(I20&gt;0,IF(E20&gt;0,VLOOKUP(E20,'VMA Tabelle'!A:C,2,0),28)*0.2,0)+IF(J20&gt;0,IF(E20&gt;0,VLOOKUP(E20,'VMA Tabelle'!A:C,2,0),28)*0.4,0)+IF(K20&gt;0,IF(E20&gt;0,VLOOKUP(E20,'VMA Tabelle'!A:C,2,0),28)*0.4,0))</f>
        <v>0</v>
      </c>
      <c r="Q20" s="9">
        <f>IF(L20&gt;0,IF(E20&gt;0,VLOOKUP(E20,'VMA Tabelle'!A:D,3,0),20),0)</f>
        <v>0</v>
      </c>
      <c r="R20" s="14"/>
    </row>
    <row r="21" spans="1:18" x14ac:dyDescent="0.25">
      <c r="A21" s="42"/>
      <c r="B21" s="44"/>
      <c r="C21" s="44"/>
      <c r="D21" s="43"/>
      <c r="E21" s="43"/>
      <c r="F21" s="43"/>
      <c r="G21" s="48"/>
      <c r="H21" s="49"/>
      <c r="I21" s="49"/>
      <c r="J21" s="49"/>
      <c r="K21" s="49"/>
      <c r="L21" s="50"/>
      <c r="M21" s="4">
        <f t="shared" si="0"/>
        <v>0</v>
      </c>
      <c r="N21" s="8">
        <f>IF(ISNA(VLOOKUP(E21,'VMA Tabelle'!$A$5:$C$245,3,FALSE))=TRUE,0,IF(M21=Listenvorgaben!$C$3,VLOOKUP(E21,'VMA Tabelle'!$A$5:$C$245,2,FALSE),IF(OR(M21&gt;0,H21&gt;0),VLOOKUP(E21,'VMA Tabelle'!$A$5:$C$245,3,FALSE),0)))</f>
        <v>0</v>
      </c>
      <c r="O21" s="8">
        <f>IF(E21&gt;0,0,IF(M21=Listenvorgaben!$C$3,28,IF(OR(M21&gt;Listenvorgaben!$C$2,H21&gt;0),14,0)))</f>
        <v>0</v>
      </c>
      <c r="P21" s="8">
        <f>MIN(N21+O21,IF(I21&gt;0,IF(E21&gt;0,VLOOKUP(E21,'VMA Tabelle'!A:C,2,0),28)*0.2,0)+IF(J21&gt;0,IF(E21&gt;0,VLOOKUP(E21,'VMA Tabelle'!A:C,2,0),28)*0.4,0)+IF(K21&gt;0,IF(E21&gt;0,VLOOKUP(E21,'VMA Tabelle'!A:C,2,0),28)*0.4,0))</f>
        <v>0</v>
      </c>
      <c r="Q21" s="9">
        <f>IF(L21&gt;0,IF(E21&gt;0,VLOOKUP(E21,'VMA Tabelle'!A:D,3,0),20),0)</f>
        <v>0</v>
      </c>
      <c r="R21" s="14"/>
    </row>
    <row r="22" spans="1:18" x14ac:dyDescent="0.25">
      <c r="A22" s="42"/>
      <c r="B22" s="44"/>
      <c r="C22" s="44"/>
      <c r="D22" s="43"/>
      <c r="E22" s="43"/>
      <c r="F22" s="43"/>
      <c r="G22" s="48"/>
      <c r="H22" s="49"/>
      <c r="I22" s="49"/>
      <c r="J22" s="49"/>
      <c r="K22" s="49"/>
      <c r="L22" s="50"/>
      <c r="M22" s="4">
        <f t="shared" si="0"/>
        <v>0</v>
      </c>
      <c r="N22" s="8">
        <f>IF(ISNA(VLOOKUP(E22,'VMA Tabelle'!$A$5:$C$245,3,FALSE))=TRUE,0,IF(M22=Listenvorgaben!$C$3,VLOOKUP(E22,'VMA Tabelle'!$A$5:$C$245,2,FALSE),IF(OR(M22&gt;0,H22&gt;0),VLOOKUP(E22,'VMA Tabelle'!$A$5:$C$245,3,FALSE),0)))</f>
        <v>0</v>
      </c>
      <c r="O22" s="8">
        <f>IF(E22&gt;0,0,IF(M22=Listenvorgaben!$C$3,28,IF(OR(M22&gt;Listenvorgaben!$C$2,H22&gt;0),14,0)))</f>
        <v>0</v>
      </c>
      <c r="P22" s="8">
        <f>MIN(N22+O22,IF(I22&gt;0,IF(E22&gt;0,VLOOKUP(E22,'VMA Tabelle'!A:C,2,0),28)*0.2,0)+IF(J22&gt;0,IF(E22&gt;0,VLOOKUP(E22,'VMA Tabelle'!A:C,2,0),28)*0.4,0)+IF(K22&gt;0,IF(E22&gt;0,VLOOKUP(E22,'VMA Tabelle'!A:C,2,0),28)*0.4,0))</f>
        <v>0</v>
      </c>
      <c r="Q22" s="9">
        <f>IF(L22&gt;0,IF(E22&gt;0,VLOOKUP(E22,'VMA Tabelle'!A:D,3,0),20),0)</f>
        <v>0</v>
      </c>
      <c r="R22" s="14"/>
    </row>
    <row r="23" spans="1:18" x14ac:dyDescent="0.25">
      <c r="A23" s="42"/>
      <c r="B23" s="43"/>
      <c r="C23" s="44"/>
      <c r="D23" s="43"/>
      <c r="E23" s="43"/>
      <c r="F23" s="43"/>
      <c r="G23" s="48"/>
      <c r="H23" s="49"/>
      <c r="I23" s="49"/>
      <c r="J23" s="49"/>
      <c r="K23" s="49"/>
      <c r="L23" s="50"/>
      <c r="M23" s="4">
        <f t="shared" si="0"/>
        <v>0</v>
      </c>
      <c r="N23" s="8">
        <f>IF(ISNA(VLOOKUP(E23,'VMA Tabelle'!$A$5:$C$245,3,FALSE))=TRUE,0,IF(M23=Listenvorgaben!$C$3,VLOOKUP(E23,'VMA Tabelle'!$A$5:$C$245,2,FALSE),IF(OR(M23&gt;0,H23&gt;0),VLOOKUP(E23,'VMA Tabelle'!$A$5:$C$245,3,FALSE),0)))</f>
        <v>0</v>
      </c>
      <c r="O23" s="8">
        <f>IF(E23&gt;0,0,IF(M23=Listenvorgaben!$C$3,28,IF(OR(M23&gt;Listenvorgaben!$C$2,H23&gt;0),14,0)))</f>
        <v>0</v>
      </c>
      <c r="P23" s="8">
        <f>MIN(N23+O23,IF(I23&gt;0,IF(E23&gt;0,VLOOKUP(E23,'VMA Tabelle'!A:C,2,0),28)*0.2,0)+IF(J23&gt;0,IF(E23&gt;0,VLOOKUP(E23,'VMA Tabelle'!A:C,2,0),28)*0.4,0)+IF(K23&gt;0,IF(E23&gt;0,VLOOKUP(E23,'VMA Tabelle'!A:C,2,0),28)*0.4,0))</f>
        <v>0</v>
      </c>
      <c r="Q23" s="9">
        <f>IF(L23&gt;0,IF(E23&gt;0,VLOOKUP(E23,'VMA Tabelle'!A:D,3,0),20),0)</f>
        <v>0</v>
      </c>
      <c r="R23" s="14"/>
    </row>
    <row r="24" spans="1:18" x14ac:dyDescent="0.25">
      <c r="A24" s="42"/>
      <c r="B24" s="43"/>
      <c r="C24" s="44"/>
      <c r="D24" s="43"/>
      <c r="E24" s="43"/>
      <c r="F24" s="43"/>
      <c r="G24" s="48"/>
      <c r="H24" s="49"/>
      <c r="I24" s="49"/>
      <c r="J24" s="49"/>
      <c r="K24" s="49"/>
      <c r="L24" s="50"/>
      <c r="M24" s="4">
        <f t="shared" si="0"/>
        <v>0</v>
      </c>
      <c r="N24" s="8">
        <f>IF(ISNA(VLOOKUP(E24,'VMA Tabelle'!$A$5:$C$245,3,FALSE))=TRUE,0,IF(M24=Listenvorgaben!$C$3,VLOOKUP(E24,'VMA Tabelle'!$A$5:$C$245,2,FALSE),IF(OR(M24&gt;0,H24&gt;0),VLOOKUP(E24,'VMA Tabelle'!$A$5:$C$245,3,FALSE),0)))</f>
        <v>0</v>
      </c>
      <c r="O24" s="8">
        <f>IF(E24&gt;0,0,IF(M24=Listenvorgaben!$C$3,28,IF(OR(M24&gt;Listenvorgaben!$C$2,H24&gt;0),14,0)))</f>
        <v>0</v>
      </c>
      <c r="P24" s="8">
        <f>MIN(N24+O24,IF(I24&gt;0,IF(E24&gt;0,VLOOKUP(E24,'VMA Tabelle'!A:C,2,0),28)*0.2,0)+IF(J24&gt;0,IF(E24&gt;0,VLOOKUP(E24,'VMA Tabelle'!A:C,2,0),28)*0.4,0)+IF(K24&gt;0,IF(E24&gt;0,VLOOKUP(E24,'VMA Tabelle'!A:C,2,0),28)*0.4,0))</f>
        <v>0</v>
      </c>
      <c r="Q24" s="9">
        <f>IF(L24&gt;0,IF(E24&gt;0,VLOOKUP(E24,'VMA Tabelle'!A:D,3,0),20),0)</f>
        <v>0</v>
      </c>
      <c r="R24" s="14"/>
    </row>
    <row r="25" spans="1:18" x14ac:dyDescent="0.25">
      <c r="A25" s="42"/>
      <c r="B25" s="43"/>
      <c r="C25" s="44"/>
      <c r="D25" s="43"/>
      <c r="E25" s="43"/>
      <c r="F25" s="43"/>
      <c r="G25" s="48"/>
      <c r="H25" s="49"/>
      <c r="I25" s="49"/>
      <c r="J25" s="49"/>
      <c r="K25" s="49"/>
      <c r="L25" s="50"/>
      <c r="M25" s="4">
        <f t="shared" si="0"/>
        <v>0</v>
      </c>
      <c r="N25" s="8">
        <f>IF(ISNA(VLOOKUP(E25,'VMA Tabelle'!$A$5:$C$245,3,FALSE))=TRUE,0,IF(M25=Listenvorgaben!$C$3,VLOOKUP(E25,'VMA Tabelle'!$A$5:$C$245,2,FALSE),IF(OR(M25&gt;0,H25&gt;0),VLOOKUP(E25,'VMA Tabelle'!$A$5:$C$245,3,FALSE),0)))</f>
        <v>0</v>
      </c>
      <c r="O25" s="8">
        <f>IF(E25&gt;0,0,IF(M25=Listenvorgaben!$C$3,28,IF(OR(M25&gt;Listenvorgaben!$C$2,H25&gt;0),14,0)))</f>
        <v>0</v>
      </c>
      <c r="P25" s="8">
        <f>MIN(N25+O25,IF(I25&gt;0,IF(E25&gt;0,VLOOKUP(E25,'VMA Tabelle'!A:C,2,0),28)*0.2,0)+IF(J25&gt;0,IF(E25&gt;0,VLOOKUP(E25,'VMA Tabelle'!A:C,2,0),28)*0.4,0)+IF(K25&gt;0,IF(E25&gt;0,VLOOKUP(E25,'VMA Tabelle'!A:C,2,0),28)*0.4,0))</f>
        <v>0</v>
      </c>
      <c r="Q25" s="9">
        <f>IF(L25&gt;0,IF(E25&gt;0,VLOOKUP(E25,'VMA Tabelle'!A:D,3,0),20),0)</f>
        <v>0</v>
      </c>
      <c r="R25" s="14"/>
    </row>
    <row r="26" spans="1:18" x14ac:dyDescent="0.25">
      <c r="A26" s="42"/>
      <c r="B26" s="43"/>
      <c r="C26" s="44"/>
      <c r="D26" s="43"/>
      <c r="E26" s="43"/>
      <c r="F26" s="43"/>
      <c r="G26" s="48"/>
      <c r="H26" s="49"/>
      <c r="I26" s="49"/>
      <c r="J26" s="49"/>
      <c r="K26" s="49"/>
      <c r="L26" s="50"/>
      <c r="M26" s="4">
        <f t="shared" si="0"/>
        <v>0</v>
      </c>
      <c r="N26" s="8">
        <f>IF(ISNA(VLOOKUP(E26,'VMA Tabelle'!$A$5:$C$245,3,FALSE))=TRUE,0,IF(M26=Listenvorgaben!$C$3,VLOOKUP(E26,'VMA Tabelle'!$A$5:$C$245,2,FALSE),IF(OR(M26&gt;0,H26&gt;0),VLOOKUP(E26,'VMA Tabelle'!$A$5:$C$245,3,FALSE),0)))</f>
        <v>0</v>
      </c>
      <c r="O26" s="8">
        <f>IF(E26&gt;0,0,IF(M26=Listenvorgaben!$C$3,28,IF(OR(M26&gt;Listenvorgaben!$C$2,H26&gt;0),14,0)))</f>
        <v>0</v>
      </c>
      <c r="P26" s="8">
        <f>MIN(N26+O26,IF(I26&gt;0,IF(E26&gt;0,VLOOKUP(E26,'VMA Tabelle'!A:C,2,0),28)*0.2,0)+IF(J26&gt;0,IF(E26&gt;0,VLOOKUP(E26,'VMA Tabelle'!A:C,2,0),28)*0.4,0)+IF(K26&gt;0,IF(E26&gt;0,VLOOKUP(E26,'VMA Tabelle'!A:C,2,0),28)*0.4,0))</f>
        <v>0</v>
      </c>
      <c r="Q26" s="9">
        <f>IF(L26&gt;0,IF(E26&gt;0,VLOOKUP(E26,'VMA Tabelle'!A:D,3,0),20),0)</f>
        <v>0</v>
      </c>
      <c r="R26" s="14"/>
    </row>
    <row r="27" spans="1:18" x14ac:dyDescent="0.25">
      <c r="A27" s="42"/>
      <c r="B27" s="43"/>
      <c r="C27" s="44"/>
      <c r="D27" s="43"/>
      <c r="E27" s="43"/>
      <c r="F27" s="43"/>
      <c r="G27" s="48"/>
      <c r="H27" s="49"/>
      <c r="I27" s="49"/>
      <c r="J27" s="49"/>
      <c r="K27" s="49"/>
      <c r="L27" s="50"/>
      <c r="M27" s="4">
        <f t="shared" si="0"/>
        <v>0</v>
      </c>
      <c r="N27" s="8">
        <f>IF(ISNA(VLOOKUP(E27,'VMA Tabelle'!$A$5:$C$245,3,FALSE))=TRUE,0,IF(M27=Listenvorgaben!$C$3,VLOOKUP(E27,'VMA Tabelle'!$A$5:$C$245,2,FALSE),IF(OR(M27&gt;0,H27&gt;0),VLOOKUP(E27,'VMA Tabelle'!$A$5:$C$245,3,FALSE),0)))</f>
        <v>0</v>
      </c>
      <c r="O27" s="8">
        <f>IF(E27&gt;0,0,IF(M27=Listenvorgaben!$C$3,28,IF(OR(M27&gt;Listenvorgaben!$C$2,H27&gt;0),14,0)))</f>
        <v>0</v>
      </c>
      <c r="P27" s="8">
        <f>MIN(N27+O27,IF(I27&gt;0,IF(E27&gt;0,VLOOKUP(E27,'VMA Tabelle'!A:C,2,0),28)*0.2,0)+IF(J27&gt;0,IF(E27&gt;0,VLOOKUP(E27,'VMA Tabelle'!A:C,2,0),28)*0.4,0)+IF(K27&gt;0,IF(E27&gt;0,VLOOKUP(E27,'VMA Tabelle'!A:C,2,0),28)*0.4,0))</f>
        <v>0</v>
      </c>
      <c r="Q27" s="9">
        <f>IF(L27&gt;0,IF(E27&gt;0,VLOOKUP(E27,'VMA Tabelle'!A:D,3,0),20),0)</f>
        <v>0</v>
      </c>
      <c r="R27" s="14"/>
    </row>
    <row r="28" spans="1:18" x14ac:dyDescent="0.25">
      <c r="A28" s="42"/>
      <c r="B28" s="43"/>
      <c r="C28" s="44"/>
      <c r="D28" s="43"/>
      <c r="E28" s="43"/>
      <c r="F28" s="43"/>
      <c r="G28" s="48"/>
      <c r="H28" s="49"/>
      <c r="I28" s="49"/>
      <c r="J28" s="49"/>
      <c r="K28" s="49"/>
      <c r="L28" s="50"/>
      <c r="M28" s="4">
        <f t="shared" si="0"/>
        <v>0</v>
      </c>
      <c r="N28" s="8">
        <f>IF(ISNA(VLOOKUP(E28,'VMA Tabelle'!$A$5:$C$245,3,FALSE))=TRUE,0,IF(M28=Listenvorgaben!$C$3,VLOOKUP(E28,'VMA Tabelle'!$A$5:$C$245,2,FALSE),IF(OR(M28&gt;0,H28&gt;0),VLOOKUP(E28,'VMA Tabelle'!$A$5:$C$245,3,FALSE),0)))</f>
        <v>0</v>
      </c>
      <c r="O28" s="8">
        <f>IF(E28&gt;0,0,IF(M28=Listenvorgaben!$C$3,28,IF(OR(M28&gt;Listenvorgaben!$C$2,H28&gt;0),14,0)))</f>
        <v>0</v>
      </c>
      <c r="P28" s="8">
        <f>MIN(N28+O28,IF(I28&gt;0,IF(E28&gt;0,VLOOKUP(E28,'VMA Tabelle'!A:C,2,0),28)*0.2,0)+IF(J28&gt;0,IF(E28&gt;0,VLOOKUP(E28,'VMA Tabelle'!A:C,2,0),28)*0.4,0)+IF(K28&gt;0,IF(E28&gt;0,VLOOKUP(E28,'VMA Tabelle'!A:C,2,0),28)*0.4,0))</f>
        <v>0</v>
      </c>
      <c r="Q28" s="9">
        <f>IF(L28&gt;0,IF(E28&gt;0,VLOOKUP(E28,'VMA Tabelle'!A:D,3,0),20),0)</f>
        <v>0</v>
      </c>
      <c r="R28" s="14"/>
    </row>
    <row r="29" spans="1:18" x14ac:dyDescent="0.25">
      <c r="A29" s="42"/>
      <c r="B29" s="43"/>
      <c r="C29" s="44"/>
      <c r="D29" s="43"/>
      <c r="E29" s="43"/>
      <c r="F29" s="43"/>
      <c r="G29" s="48"/>
      <c r="H29" s="49"/>
      <c r="I29" s="49"/>
      <c r="J29" s="49"/>
      <c r="K29" s="49"/>
      <c r="L29" s="50"/>
      <c r="M29" s="4">
        <f t="shared" si="0"/>
        <v>0</v>
      </c>
      <c r="N29" s="8">
        <f>IF(ISNA(VLOOKUP(E29,'VMA Tabelle'!$A$5:$C$245,3,FALSE))=TRUE,0,IF(M29=Listenvorgaben!$C$3,VLOOKUP(E29,'VMA Tabelle'!$A$5:$C$245,2,FALSE),IF(OR(M29&gt;0,H29&gt;0),VLOOKUP(E29,'VMA Tabelle'!$A$5:$C$245,3,FALSE),0)))</f>
        <v>0</v>
      </c>
      <c r="O29" s="8">
        <f>IF(E29&gt;0,0,IF(M29=Listenvorgaben!$C$3,28,IF(OR(M29&gt;Listenvorgaben!$C$2,H29&gt;0),14,0)))</f>
        <v>0</v>
      </c>
      <c r="P29" s="8">
        <f>MIN(N29+O29,IF(I29&gt;0,IF(E29&gt;0,VLOOKUP(E29,'VMA Tabelle'!A:C,2,0),28)*0.2,0)+IF(J29&gt;0,IF(E29&gt;0,VLOOKUP(E29,'VMA Tabelle'!A:C,2,0),28)*0.4,0)+IF(K29&gt;0,IF(E29&gt;0,VLOOKUP(E29,'VMA Tabelle'!A:C,2,0),28)*0.4,0))</f>
        <v>0</v>
      </c>
      <c r="Q29" s="9">
        <f>IF(L29&gt;0,IF(E29&gt;0,VLOOKUP(E29,'VMA Tabelle'!A:D,3,0),20),0)</f>
        <v>0</v>
      </c>
      <c r="R29" s="14"/>
    </row>
    <row r="30" spans="1:18" x14ac:dyDescent="0.25">
      <c r="A30" s="42"/>
      <c r="B30" s="43"/>
      <c r="C30" s="44"/>
      <c r="D30" s="43"/>
      <c r="E30" s="43"/>
      <c r="F30" s="43"/>
      <c r="G30" s="48"/>
      <c r="H30" s="49"/>
      <c r="I30" s="49"/>
      <c r="J30" s="49"/>
      <c r="K30" s="49"/>
      <c r="L30" s="50"/>
      <c r="M30" s="4">
        <f t="shared" si="0"/>
        <v>0</v>
      </c>
      <c r="N30" s="8">
        <f>IF(ISNA(VLOOKUP(E30,'VMA Tabelle'!$A$5:$C$245,3,FALSE))=TRUE,0,IF(M30=Listenvorgaben!$C$3,VLOOKUP(E30,'VMA Tabelle'!$A$5:$C$245,2,FALSE),IF(OR(M30&gt;0,H30&gt;0),VLOOKUP(E30,'VMA Tabelle'!$A$5:$C$245,3,FALSE),0)))</f>
        <v>0</v>
      </c>
      <c r="O30" s="8">
        <f>IF(E30&gt;0,0,IF(M30=Listenvorgaben!$C$3,28,IF(OR(M30&gt;Listenvorgaben!$C$2,H30&gt;0),14,0)))</f>
        <v>0</v>
      </c>
      <c r="P30" s="8">
        <f>MIN(N30+O30,IF(I30&gt;0,IF(E30&gt;0,VLOOKUP(E30,'VMA Tabelle'!A:C,2,0),28)*0.2,0)+IF(J30&gt;0,IF(E30&gt;0,VLOOKUP(E30,'VMA Tabelle'!A:C,2,0),28)*0.4,0)+IF(K30&gt;0,IF(E30&gt;0,VLOOKUP(E30,'VMA Tabelle'!A:C,2,0),28)*0.4,0))</f>
        <v>0</v>
      </c>
      <c r="Q30" s="9">
        <f>IF(L30&gt;0,IF(E30&gt;0,VLOOKUP(E30,'VMA Tabelle'!A:D,3,0),20),0)</f>
        <v>0</v>
      </c>
      <c r="R30" s="14"/>
    </row>
    <row r="31" spans="1:18" x14ac:dyDescent="0.25">
      <c r="A31" s="42"/>
      <c r="B31" s="43"/>
      <c r="C31" s="44"/>
      <c r="D31" s="43"/>
      <c r="E31" s="43"/>
      <c r="F31" s="43"/>
      <c r="G31" s="48"/>
      <c r="H31" s="49"/>
      <c r="I31" s="49"/>
      <c r="J31" s="49"/>
      <c r="K31" s="49"/>
      <c r="L31" s="50"/>
      <c r="M31" s="4">
        <f t="shared" si="0"/>
        <v>0</v>
      </c>
      <c r="N31" s="8">
        <f>IF(ISNA(VLOOKUP(E31,'VMA Tabelle'!$A$5:$C$245,3,FALSE))=TRUE,0,IF(M31=Listenvorgaben!$C$3,VLOOKUP(E31,'VMA Tabelle'!$A$5:$C$245,2,FALSE),IF(OR(M31&gt;0,H31&gt;0),VLOOKUP(E31,'VMA Tabelle'!$A$5:$C$245,3,FALSE),0)))</f>
        <v>0</v>
      </c>
      <c r="O31" s="8">
        <f>IF(E31&gt;0,0,IF(M31=Listenvorgaben!$C$3,28,IF(OR(M31&gt;Listenvorgaben!$C$2,H31&gt;0),14,0)))</f>
        <v>0</v>
      </c>
      <c r="P31" s="8">
        <f>MIN(N31+O31,IF(I31&gt;0,IF(E31&gt;0,VLOOKUP(E31,'VMA Tabelle'!A:C,2,0),28)*0.2,0)+IF(J31&gt;0,IF(E31&gt;0,VLOOKUP(E31,'VMA Tabelle'!A:C,2,0),28)*0.4,0)+IF(K31&gt;0,IF(E31&gt;0,VLOOKUP(E31,'VMA Tabelle'!A:C,2,0),28)*0.4,0))</f>
        <v>0</v>
      </c>
      <c r="Q31" s="9">
        <f>IF(L31&gt;0,IF(E31&gt;0,VLOOKUP(E31,'VMA Tabelle'!A:D,3,0),20),0)</f>
        <v>0</v>
      </c>
      <c r="R31" s="14"/>
    </row>
    <row r="32" spans="1:18" x14ac:dyDescent="0.25">
      <c r="A32" s="42"/>
      <c r="B32" s="43"/>
      <c r="C32" s="44"/>
      <c r="D32" s="43"/>
      <c r="E32" s="43"/>
      <c r="F32" s="43"/>
      <c r="G32" s="48"/>
      <c r="H32" s="49"/>
      <c r="I32" s="49"/>
      <c r="J32" s="49"/>
      <c r="K32" s="49"/>
      <c r="L32" s="50"/>
      <c r="M32" s="4">
        <f t="shared" si="0"/>
        <v>0</v>
      </c>
      <c r="N32" s="8">
        <f>IF(ISNA(VLOOKUP(E32,'VMA Tabelle'!$A$5:$C$245,3,FALSE))=TRUE,0,IF(M32=Listenvorgaben!$C$3,VLOOKUP(E32,'VMA Tabelle'!$A$5:$C$245,2,FALSE),IF(OR(M32&gt;0,H32&gt;0),VLOOKUP(E32,'VMA Tabelle'!$A$5:$C$245,3,FALSE),0)))</f>
        <v>0</v>
      </c>
      <c r="O32" s="8">
        <f>IF(E32&gt;0,0,IF(M32=Listenvorgaben!$C$3,28,IF(OR(M32&gt;Listenvorgaben!$C$2,H32&gt;0),14,0)))</f>
        <v>0</v>
      </c>
      <c r="P32" s="8">
        <f>MIN(N32+O32,IF(I32&gt;0,IF(E32&gt;0,VLOOKUP(E32,'VMA Tabelle'!A:C,2,0),28)*0.2,0)+IF(J32&gt;0,IF(E32&gt;0,VLOOKUP(E32,'VMA Tabelle'!A:C,2,0),28)*0.4,0)+IF(K32&gt;0,IF(E32&gt;0,VLOOKUP(E32,'VMA Tabelle'!A:C,2,0),28)*0.4,0))</f>
        <v>0</v>
      </c>
      <c r="Q32" s="9">
        <f>IF(L32&gt;0,IF(E32&gt;0,VLOOKUP(E32,'VMA Tabelle'!A:D,3,0),20),0)</f>
        <v>0</v>
      </c>
      <c r="R32" s="14"/>
    </row>
    <row r="33" spans="1:18" x14ac:dyDescent="0.25">
      <c r="A33" s="42"/>
      <c r="B33" s="43"/>
      <c r="C33" s="44"/>
      <c r="D33" s="43"/>
      <c r="E33" s="43"/>
      <c r="F33" s="43"/>
      <c r="G33" s="48"/>
      <c r="H33" s="49"/>
      <c r="I33" s="49"/>
      <c r="J33" s="49"/>
      <c r="K33" s="49"/>
      <c r="L33" s="50"/>
      <c r="M33" s="4">
        <f t="shared" si="0"/>
        <v>0</v>
      </c>
      <c r="N33" s="8">
        <f>IF(ISNA(VLOOKUP(E33,'VMA Tabelle'!$A$5:$C$245,3,FALSE))=TRUE,0,IF(M33=Listenvorgaben!$C$3,VLOOKUP(E33,'VMA Tabelle'!$A$5:$C$245,2,FALSE),IF(OR(M33&gt;0,H33&gt;0),VLOOKUP(E33,'VMA Tabelle'!$A$5:$C$245,3,FALSE),0)))</f>
        <v>0</v>
      </c>
      <c r="O33" s="8">
        <f>IF(E33&gt;0,0,IF(M33=Listenvorgaben!$C$3,28,IF(OR(M33&gt;Listenvorgaben!$C$2,H33&gt;0),14,0)))</f>
        <v>0</v>
      </c>
      <c r="P33" s="8">
        <f>MIN(N33+O33,IF(I33&gt;0,IF(E33&gt;0,VLOOKUP(E33,'VMA Tabelle'!A:C,2,0),28)*0.2,0)+IF(J33&gt;0,IF(E33&gt;0,VLOOKUP(E33,'VMA Tabelle'!A:C,2,0),28)*0.4,0)+IF(K33&gt;0,IF(E33&gt;0,VLOOKUP(E33,'VMA Tabelle'!A:C,2,0),28)*0.4,0))</f>
        <v>0</v>
      </c>
      <c r="Q33" s="9">
        <f>IF(L33&gt;0,IF(E33&gt;0,VLOOKUP(E33,'VMA Tabelle'!A:D,3,0),20),0)</f>
        <v>0</v>
      </c>
      <c r="R33" s="14"/>
    </row>
    <row r="34" spans="1:18" x14ac:dyDescent="0.25">
      <c r="A34" s="42"/>
      <c r="B34" s="43"/>
      <c r="C34" s="44"/>
      <c r="D34" s="43"/>
      <c r="E34" s="43"/>
      <c r="F34" s="43"/>
      <c r="G34" s="48"/>
      <c r="H34" s="49"/>
      <c r="I34" s="49"/>
      <c r="J34" s="49"/>
      <c r="K34" s="49"/>
      <c r="L34" s="50"/>
      <c r="M34" s="4">
        <f t="shared" si="0"/>
        <v>0</v>
      </c>
      <c r="N34" s="8">
        <f>IF(ISNA(VLOOKUP(E34,'VMA Tabelle'!$A$5:$C$245,3,FALSE))=TRUE,0,IF(M34=Listenvorgaben!$C$3,VLOOKUP(E34,'VMA Tabelle'!$A$5:$C$245,2,FALSE),IF(OR(M34&gt;0,H34&gt;0),VLOOKUP(E34,'VMA Tabelle'!$A$5:$C$245,3,FALSE),0)))</f>
        <v>0</v>
      </c>
      <c r="O34" s="8">
        <f>IF(E34&gt;0,0,IF(M34=Listenvorgaben!$C$3,28,IF(OR(M34&gt;Listenvorgaben!$C$2,H34&gt;0),14,0)))</f>
        <v>0</v>
      </c>
      <c r="P34" s="8">
        <f>MIN(N34+O34,IF(I34&gt;0,IF(E34&gt;0,VLOOKUP(E34,'VMA Tabelle'!A:C,2,0),28)*0.2,0)+IF(J34&gt;0,IF(E34&gt;0,VLOOKUP(E34,'VMA Tabelle'!A:C,2,0),28)*0.4,0)+IF(K34&gt;0,IF(E34&gt;0,VLOOKUP(E34,'VMA Tabelle'!A:C,2,0),28)*0.4,0))</f>
        <v>0</v>
      </c>
      <c r="Q34" s="9">
        <f>IF(L34&gt;0,IF(E34&gt;0,VLOOKUP(E34,'VMA Tabelle'!A:D,3,0),20),0)</f>
        <v>0</v>
      </c>
      <c r="R34" s="14"/>
    </row>
    <row r="35" spans="1:18" x14ac:dyDescent="0.25">
      <c r="A35" s="51"/>
      <c r="B35" s="52"/>
      <c r="C35" s="53"/>
      <c r="D35" s="52"/>
      <c r="E35" s="52"/>
      <c r="F35" s="52"/>
      <c r="G35" s="54"/>
      <c r="H35" s="55"/>
      <c r="I35" s="55"/>
      <c r="J35" s="55"/>
      <c r="K35" s="55"/>
      <c r="L35" s="56"/>
      <c r="M35" s="4">
        <f t="shared" si="0"/>
        <v>0</v>
      </c>
      <c r="N35" s="8">
        <f>IF(ISNA(VLOOKUP(E35,'VMA Tabelle'!$A$5:$C$245,3,FALSE))=TRUE,0,IF(M35=Listenvorgaben!$C$3,VLOOKUP(E35,'VMA Tabelle'!$A$5:$C$245,2,FALSE),IF(OR(M35&gt;0,H35&gt;0),VLOOKUP(E35,'VMA Tabelle'!$A$5:$C$245,3,FALSE),0)))</f>
        <v>0</v>
      </c>
      <c r="O35" s="8">
        <f>IF(E35&gt;0,0,IF(M35=Listenvorgaben!$C$3,28,IF(OR(M35&gt;Listenvorgaben!$C$2,H35&gt;0),14,0)))</f>
        <v>0</v>
      </c>
      <c r="P35" s="8">
        <f>MIN(N35+O35,IF(I35&gt;0,IF(E35&gt;0,VLOOKUP(E35,'VMA Tabelle'!A:C,2,0),28)*0.2,0)+IF(J35&gt;0,IF(E35&gt;0,VLOOKUP(E35,'VMA Tabelle'!A:C,2,0),28)*0.4,0)+IF(K35&gt;0,IF(E35&gt;0,VLOOKUP(E35,'VMA Tabelle'!A:C,2,0),28)*0.4,0))</f>
        <v>0</v>
      </c>
      <c r="Q35" s="9">
        <f>IF(L35&gt;0,IF(E35&gt;0,VLOOKUP(E35,'VMA Tabelle'!A:D,3,0),20),0)</f>
        <v>0</v>
      </c>
    </row>
    <row r="36" spans="1:18" x14ac:dyDescent="0.25">
      <c r="A36" s="84"/>
      <c r="M36" s="18" t="s">
        <v>5</v>
      </c>
      <c r="N36" s="19">
        <f>SUM(N9:N35)</f>
        <v>0</v>
      </c>
      <c r="O36" s="19">
        <f>SUM(O9:O35)</f>
        <v>0</v>
      </c>
      <c r="P36" s="19">
        <f>SUM(P9:P35)</f>
        <v>0</v>
      </c>
      <c r="Q36" s="19">
        <f>SUM(Q9:Q35)</f>
        <v>0</v>
      </c>
    </row>
    <row r="37" spans="1:18" x14ac:dyDescent="0.25">
      <c r="L37" s="20" t="s">
        <v>39</v>
      </c>
      <c r="M37" s="79">
        <v>1</v>
      </c>
      <c r="N37" s="19">
        <f>+N36*$M$37</f>
        <v>0</v>
      </c>
      <c r="O37" s="19">
        <f>+O36*$M$37</f>
        <v>0</v>
      </c>
      <c r="P37" s="21">
        <f>-SUM(P9:P34)</f>
        <v>0</v>
      </c>
      <c r="Q37" s="19">
        <f>+Q36</f>
        <v>0</v>
      </c>
    </row>
    <row r="38" spans="1:18" s="12" customFormat="1" ht="18.75" x14ac:dyDescent="0.3">
      <c r="A38" s="22"/>
      <c r="B38" s="23"/>
      <c r="C38" s="24"/>
      <c r="G38" s="25"/>
      <c r="M38" s="26"/>
      <c r="N38" s="26"/>
      <c r="O38" s="27"/>
      <c r="P38" s="28" t="s">
        <v>36</v>
      </c>
      <c r="Q38" s="29">
        <f>SUM(N37:Q37)</f>
        <v>0</v>
      </c>
    </row>
    <row r="40" spans="1:18" x14ac:dyDescent="0.25">
      <c r="M40" s="30" t="s">
        <v>40</v>
      </c>
      <c r="N40" s="31">
        <f>MIN(N37-N36,N36)</f>
        <v>0</v>
      </c>
      <c r="O40" s="31">
        <f>MIN(O37-O36,O36)</f>
        <v>0</v>
      </c>
      <c r="P40" s="31"/>
      <c r="Q40" s="32">
        <f>MIN(N40+O40,Q38)</f>
        <v>0</v>
      </c>
    </row>
    <row r="41" spans="1:18" x14ac:dyDescent="0.25">
      <c r="M41" s="33" t="s">
        <v>41</v>
      </c>
      <c r="N41" s="34">
        <f>IF((N37-N36-N40)&gt;0,(N37-N36-N40),0)</f>
        <v>0</v>
      </c>
      <c r="O41" s="34">
        <f>IF((O37-O36-O40)&gt;0,(O37-O36-O40),0)</f>
        <v>0</v>
      </c>
      <c r="Q41" s="32">
        <f>MIN(N41+O41,Q38-Q40)</f>
        <v>0</v>
      </c>
    </row>
  </sheetData>
  <sheetProtection insertRows="0"/>
  <dataValidations count="3">
    <dataValidation errorStyle="information" allowBlank="1" showInputMessage="1" showErrorMessage="1" error="Sie müssen die Initialien zwei bis dreistellig eingeben." prompt="Bitte hier die Initalien eingeben: Max Schulze = MS" sqref="F5:F6"/>
    <dataValidation type="textLength" errorStyle="information" allowBlank="1" showInputMessage="1" showErrorMessage="1" error="Sie müssen die Initialien zwei bis dreistellig eingeben." prompt="Bitte hier die Initalien eingeben: Max Schulze = MS" sqref="M3:M4">
      <formula1>2</formula1>
      <formula2>3</formula2>
    </dataValidation>
    <dataValidation type="list" allowBlank="1" showInputMessage="1" showErrorMessage="1" sqref="E36:E1048576">
      <formula1>#REF!</formula1>
    </dataValidation>
  </dataValidations>
  <pageMargins left="0.25" right="0.25" top="0.73666666666666669" bottom="0.75" header="0.3" footer="0.3"/>
  <pageSetup paperSize="9" scale="66" fitToHeight="0" orientation="landscape" r:id="rId1"/>
  <headerFooter>
    <oddFooter>&amp;L&amp;8Dateiversion 1.0 - 11.09.2017&amp;C&amp;9www.gkk-steuerberatung.de&amp;R&amp;9Seite &amp;P/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'VMA Tabelle'!$A:$A</xm:f>
          </x14:formula1>
          <xm:sqref>E9:E35</xm:sqref>
        </x14:dataValidation>
        <x14:dataValidation type="list" allowBlank="1" showInputMessage="1" showErrorMessage="1">
          <x14:formula1>
            <xm:f>Listenvorgaben!E1:E12</xm:f>
          </x14:formula1>
          <xm:sqref>D5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view="pageLayout" topLeftCell="A7" zoomScaleNormal="80" workbookViewId="0">
      <selection activeCell="O35" sqref="O35"/>
    </sheetView>
  </sheetViews>
  <sheetFormatPr baseColWidth="10" defaultRowHeight="15" x14ac:dyDescent="0.25"/>
  <cols>
    <col min="1" max="1" width="8.140625" style="15" customWidth="1"/>
    <col min="2" max="2" width="6" style="10" customWidth="1"/>
    <col min="3" max="3" width="7" style="16" customWidth="1"/>
    <col min="4" max="4" width="24" style="10" customWidth="1"/>
    <col min="5" max="5" width="22" style="10" customWidth="1"/>
    <col min="6" max="6" width="19.140625" style="10" customWidth="1"/>
    <col min="7" max="7" width="31.5703125" style="17" customWidth="1"/>
    <col min="8" max="8" width="9.85546875" style="10" bestFit="1" customWidth="1"/>
    <col min="9" max="9" width="6.5703125" style="10" customWidth="1"/>
    <col min="10" max="10" width="7.7109375" style="10" bestFit="1" customWidth="1"/>
    <col min="11" max="11" width="7.5703125" style="10" customWidth="1"/>
    <col min="12" max="12" width="8.85546875" style="10" customWidth="1"/>
    <col min="13" max="13" width="9.140625" style="10" customWidth="1"/>
    <col min="14" max="15" width="11" style="34" bestFit="1" customWidth="1"/>
    <col min="16" max="17" width="11.42578125" style="34"/>
    <col min="18" max="16384" width="11.42578125" style="10"/>
  </cols>
  <sheetData>
    <row r="1" spans="1:18" ht="21.75" customHeight="1" x14ac:dyDescent="0.35">
      <c r="A1" s="80" t="s">
        <v>46</v>
      </c>
      <c r="B1" s="81"/>
      <c r="C1" s="82"/>
      <c r="D1" s="83"/>
      <c r="E1" s="81"/>
      <c r="F1" s="58" t="s">
        <v>47</v>
      </c>
      <c r="G1" s="10"/>
      <c r="H1" s="59"/>
      <c r="K1" s="58" t="str">
        <f>CONCATENATE('202011'!$M$3,'202011'!$D$3,'202011'!D5)</f>
        <v>202011</v>
      </c>
      <c r="L1" s="23"/>
      <c r="M1" s="23"/>
    </row>
    <row r="2" spans="1:18" ht="12.75" customHeight="1" x14ac:dyDescent="0.35">
      <c r="A2" s="57"/>
    </row>
    <row r="3" spans="1:18" s="11" customFormat="1" ht="27" customHeight="1" x14ac:dyDescent="0.25">
      <c r="C3" s="60" t="s">
        <v>9</v>
      </c>
      <c r="D3" s="69">
        <v>2020</v>
      </c>
      <c r="E3" s="62" t="s">
        <v>7</v>
      </c>
      <c r="F3" s="64" t="s">
        <v>48</v>
      </c>
      <c r="G3" s="77"/>
      <c r="H3" s="61"/>
      <c r="I3" s="61"/>
      <c r="J3" s="61"/>
      <c r="K3" s="62" t="s">
        <v>10</v>
      </c>
      <c r="L3" s="76"/>
      <c r="M3" s="6"/>
      <c r="N3" s="34"/>
    </row>
    <row r="4" spans="1:18" s="11" customFormat="1" ht="12.75" customHeight="1" x14ac:dyDescent="0.25">
      <c r="A4" s="60"/>
      <c r="B4" s="5"/>
      <c r="C4" s="61"/>
      <c r="D4" s="5"/>
      <c r="E4" s="62"/>
      <c r="F4" s="67"/>
      <c r="G4" s="68"/>
      <c r="H4" s="61"/>
      <c r="I4" s="61"/>
      <c r="J4" s="61"/>
      <c r="K4" s="62"/>
      <c r="L4" s="66"/>
      <c r="M4" s="6"/>
      <c r="N4" s="34"/>
    </row>
    <row r="5" spans="1:18" ht="26.25" customHeight="1" x14ac:dyDescent="0.25">
      <c r="C5" s="70" t="s">
        <v>8</v>
      </c>
      <c r="D5" s="71" t="s">
        <v>27</v>
      </c>
      <c r="E5" s="62" t="s">
        <v>38</v>
      </c>
      <c r="F5" s="65"/>
      <c r="G5" s="78"/>
      <c r="K5" s="18" t="s">
        <v>45</v>
      </c>
      <c r="L5" s="76"/>
    </row>
    <row r="6" spans="1:18" ht="12.75" customHeight="1" x14ac:dyDescent="0.25">
      <c r="E6" s="62"/>
      <c r="F6" s="7"/>
    </row>
    <row r="7" spans="1:18" s="12" customFormat="1" ht="18.75" x14ac:dyDescent="0.3">
      <c r="A7" s="22"/>
      <c r="B7" s="23" t="s">
        <v>42</v>
      </c>
      <c r="C7" s="24"/>
      <c r="G7" s="25"/>
      <c r="L7" s="10"/>
      <c r="M7" s="10"/>
      <c r="N7" s="63"/>
      <c r="O7" s="63"/>
      <c r="P7" s="63"/>
      <c r="Q7" s="63"/>
    </row>
    <row r="8" spans="1:18" s="13" customFormat="1" ht="63" customHeight="1" x14ac:dyDescent="0.25">
      <c r="A8" s="73" t="s">
        <v>6</v>
      </c>
      <c r="B8" s="72" t="s">
        <v>2</v>
      </c>
      <c r="C8" s="72" t="s">
        <v>3</v>
      </c>
      <c r="D8" s="72" t="s">
        <v>1</v>
      </c>
      <c r="E8" s="72" t="s">
        <v>12</v>
      </c>
      <c r="F8" s="72" t="s">
        <v>44</v>
      </c>
      <c r="G8" s="72" t="s">
        <v>0</v>
      </c>
      <c r="H8" s="75" t="s">
        <v>35</v>
      </c>
      <c r="I8" s="75" t="s">
        <v>30</v>
      </c>
      <c r="J8" s="75" t="s">
        <v>31</v>
      </c>
      <c r="K8" s="75" t="s">
        <v>32</v>
      </c>
      <c r="L8" s="75" t="s">
        <v>43</v>
      </c>
      <c r="M8" s="72" t="s">
        <v>4</v>
      </c>
      <c r="N8" s="72" t="s">
        <v>33</v>
      </c>
      <c r="O8" s="72" t="s">
        <v>34</v>
      </c>
      <c r="P8" s="72" t="s">
        <v>29</v>
      </c>
      <c r="Q8" s="74" t="s">
        <v>37</v>
      </c>
    </row>
    <row r="9" spans="1:18" x14ac:dyDescent="0.25">
      <c r="A9" s="35"/>
      <c r="B9" s="36"/>
      <c r="C9" s="37"/>
      <c r="D9" s="38"/>
      <c r="E9" s="38"/>
      <c r="F9" s="39"/>
      <c r="G9" s="39"/>
      <c r="H9" s="40"/>
      <c r="I9" s="40"/>
      <c r="J9" s="40"/>
      <c r="K9" s="40"/>
      <c r="L9" s="41"/>
      <c r="M9" s="4">
        <f>+C9-B9</f>
        <v>0</v>
      </c>
      <c r="N9" s="8">
        <f>IF(ISNA(VLOOKUP(E9,'VMA Tabelle'!$A$5:$C$245,3,FALSE))=TRUE,0,IF(M9=Listenvorgaben!$C$3,VLOOKUP(E9,'VMA Tabelle'!$A$5:$C$245,2,FALSE),IF(OR(M9&gt;0,H9&gt;0),VLOOKUP(E9,'VMA Tabelle'!$A$5:$C$245,3,FALSE),0)))</f>
        <v>0</v>
      </c>
      <c r="O9" s="8">
        <f>IF(E9&gt;0,0,IF(M9=Listenvorgaben!$C$3,28,IF(OR(M9&gt;Listenvorgaben!$C$2,H9&gt;0),14,0)))</f>
        <v>0</v>
      </c>
      <c r="P9" s="8">
        <f>MIN(N9+O9,IF(I9&gt;0,IF(E9&gt;0,VLOOKUP(E9,'VMA Tabelle'!A:C,2,0),28)*0.2,0)+IF(J9&gt;0,IF(E9&gt;0,VLOOKUP(E9,'VMA Tabelle'!A:C,2,0),28)*0.4,0)+IF(K9&gt;0,IF(E9&gt;0,VLOOKUP(E9,'VMA Tabelle'!A:C,2,0),28)*0.4,0))</f>
        <v>0</v>
      </c>
      <c r="Q9" s="9">
        <f>IF(L9&gt;0,IF(E9&gt;0,VLOOKUP(E9,'VMA Tabelle'!A:D,3,0),20),0)</f>
        <v>0</v>
      </c>
      <c r="R9" s="14"/>
    </row>
    <row r="10" spans="1:18" x14ac:dyDescent="0.25">
      <c r="A10" s="42"/>
      <c r="B10" s="44"/>
      <c r="C10" s="44"/>
      <c r="D10" s="43"/>
      <c r="E10" s="43"/>
      <c r="F10" s="43"/>
      <c r="G10" s="45"/>
      <c r="H10" s="46"/>
      <c r="I10" s="46"/>
      <c r="J10" s="46"/>
      <c r="K10" s="46"/>
      <c r="L10" s="47"/>
      <c r="M10" s="4">
        <f t="shared" ref="M10:M35" si="0">+C10-B10</f>
        <v>0</v>
      </c>
      <c r="N10" s="8">
        <f>IF(ISNA(VLOOKUP(E10,'VMA Tabelle'!$A$5:$C$245,3,FALSE))=TRUE,0,IF(M10=Listenvorgaben!$C$3,VLOOKUP(E10,'VMA Tabelle'!$A$5:$C$245,2,FALSE),IF(OR(M10&gt;0,H10&gt;0),VLOOKUP(E10,'VMA Tabelle'!$A$5:$C$245,3,FALSE),0)))</f>
        <v>0</v>
      </c>
      <c r="O10" s="8">
        <f>IF(E10&gt;0,0,IF(M10=Listenvorgaben!$C$3,28,IF(OR(M10&gt;Listenvorgaben!$C$2,H10&gt;0),14,0)))</f>
        <v>0</v>
      </c>
      <c r="P10" s="8">
        <f>MIN(N10+O10,IF(I10&gt;0,IF(E10&gt;0,VLOOKUP(E10,'VMA Tabelle'!A:C,2,0),28)*0.2,0)+IF(J10&gt;0,IF(E10&gt;0,VLOOKUP(E10,'VMA Tabelle'!A:C,2,0),28)*0.4,0)+IF(K10&gt;0,IF(E10&gt;0,VLOOKUP(E10,'VMA Tabelle'!A:C,2,0),28)*0.4,0))</f>
        <v>0</v>
      </c>
      <c r="Q10" s="9">
        <f>IF(L10&gt;0,IF(E10&gt;0,VLOOKUP(E10,'VMA Tabelle'!A:D,3,0),20),0)</f>
        <v>0</v>
      </c>
      <c r="R10" s="14"/>
    </row>
    <row r="11" spans="1:18" x14ac:dyDescent="0.25">
      <c r="A11" s="42"/>
      <c r="B11" s="44"/>
      <c r="C11" s="44"/>
      <c r="D11" s="43"/>
      <c r="E11" s="43"/>
      <c r="F11" s="43"/>
      <c r="G11" s="45"/>
      <c r="H11" s="49"/>
      <c r="I11" s="49"/>
      <c r="J11" s="49"/>
      <c r="K11" s="49"/>
      <c r="L11" s="50"/>
      <c r="M11" s="4">
        <f t="shared" si="0"/>
        <v>0</v>
      </c>
      <c r="N11" s="8">
        <f>IF(ISNA(VLOOKUP(E11,'VMA Tabelle'!$A$5:$C$245,3,FALSE))=TRUE,0,IF(M11=Listenvorgaben!$C$3,VLOOKUP(E11,'VMA Tabelle'!$A$5:$C$245,2,FALSE),IF(OR(M11&gt;0,H11&gt;0),VLOOKUP(E11,'VMA Tabelle'!$A$5:$C$245,3,FALSE),0)))</f>
        <v>0</v>
      </c>
      <c r="O11" s="8">
        <f>IF(E11&gt;0,0,IF(M11=Listenvorgaben!$C$3,28,IF(OR(M11&gt;Listenvorgaben!$C$2,H11&gt;0),14,0)))</f>
        <v>0</v>
      </c>
      <c r="P11" s="8">
        <f>MIN(N11+O11,IF(I11&gt;0,IF(E11&gt;0,VLOOKUP(E11,'VMA Tabelle'!A:C,2,0),28)*0.2,0)+IF(J11&gt;0,IF(E11&gt;0,VLOOKUP(E11,'VMA Tabelle'!A:C,2,0),28)*0.4,0)+IF(K11&gt;0,IF(E11&gt;0,VLOOKUP(E11,'VMA Tabelle'!A:C,2,0),28)*0.4,0))</f>
        <v>0</v>
      </c>
      <c r="Q11" s="9">
        <f>IF(L11&gt;0,IF(E11&gt;0,VLOOKUP(E11,'VMA Tabelle'!A:D,3,0),20),0)</f>
        <v>0</v>
      </c>
      <c r="R11" s="14"/>
    </row>
    <row r="12" spans="1:18" x14ac:dyDescent="0.25">
      <c r="A12" s="42"/>
      <c r="B12" s="44"/>
      <c r="C12" s="44"/>
      <c r="D12" s="43"/>
      <c r="E12" s="43"/>
      <c r="F12" s="43"/>
      <c r="G12" s="45"/>
      <c r="H12" s="46"/>
      <c r="I12" s="46"/>
      <c r="J12" s="46"/>
      <c r="K12" s="46"/>
      <c r="L12" s="47"/>
      <c r="M12" s="4">
        <f t="shared" si="0"/>
        <v>0</v>
      </c>
      <c r="N12" s="8">
        <f>IF(ISNA(VLOOKUP(E12,'VMA Tabelle'!$A$5:$C$245,3,FALSE))=TRUE,0,IF(M12=Listenvorgaben!$C$3,VLOOKUP(E12,'VMA Tabelle'!$A$5:$C$245,2,FALSE),IF(OR(M12&gt;0,H12&gt;0),VLOOKUP(E12,'VMA Tabelle'!$A$5:$C$245,3,FALSE),0)))</f>
        <v>0</v>
      </c>
      <c r="O12" s="8">
        <f>IF(E12&gt;0,0,IF(M12=Listenvorgaben!$C$3,28,IF(OR(M12&gt;Listenvorgaben!$C$2,H12&gt;0),14,0)))</f>
        <v>0</v>
      </c>
      <c r="P12" s="8">
        <f>MIN(N12+O12,IF(I12&gt;0,IF(E12&gt;0,VLOOKUP(E12,'VMA Tabelle'!A:C,2,0),28)*0.2,0)+IF(J12&gt;0,IF(E12&gt;0,VLOOKUP(E12,'VMA Tabelle'!A:C,2,0),28)*0.4,0)+IF(K12&gt;0,IF(E12&gt;0,VLOOKUP(E12,'VMA Tabelle'!A:C,2,0),28)*0.4,0))</f>
        <v>0</v>
      </c>
      <c r="Q12" s="9">
        <f>IF(L12&gt;0,IF(E12&gt;0,VLOOKUP(E12,'VMA Tabelle'!A:D,3,0),20),0)</f>
        <v>0</v>
      </c>
      <c r="R12" s="14"/>
    </row>
    <row r="13" spans="1:18" x14ac:dyDescent="0.25">
      <c r="A13" s="42"/>
      <c r="B13" s="44"/>
      <c r="C13" s="44"/>
      <c r="D13" s="43"/>
      <c r="E13" s="43"/>
      <c r="F13" s="43"/>
      <c r="G13" s="45"/>
      <c r="H13" s="46"/>
      <c r="I13" s="46"/>
      <c r="J13" s="46"/>
      <c r="K13" s="46"/>
      <c r="L13" s="47"/>
      <c r="M13" s="4">
        <f t="shared" si="0"/>
        <v>0</v>
      </c>
      <c r="N13" s="8">
        <f>IF(ISNA(VLOOKUP(E13,'VMA Tabelle'!$A$5:$C$245,3,FALSE))=TRUE,0,IF(M13=Listenvorgaben!$C$3,VLOOKUP(E13,'VMA Tabelle'!$A$5:$C$245,2,FALSE),IF(OR(M13&gt;0,H13&gt;0),VLOOKUP(E13,'VMA Tabelle'!$A$5:$C$245,3,FALSE),0)))</f>
        <v>0</v>
      </c>
      <c r="O13" s="8">
        <f>IF(E13&gt;0,0,IF(M13=Listenvorgaben!$C$3,28,IF(OR(M13&gt;Listenvorgaben!$C$2,H13&gt;0),14,0)))</f>
        <v>0</v>
      </c>
      <c r="P13" s="8">
        <f>MIN(N13+O13,IF(I13&gt;0,IF(E13&gt;0,VLOOKUP(E13,'VMA Tabelle'!A:C,2,0),28)*0.2,0)+IF(J13&gt;0,IF(E13&gt;0,VLOOKUP(E13,'VMA Tabelle'!A:C,2,0),28)*0.4,0)+IF(K13&gt;0,IF(E13&gt;0,VLOOKUP(E13,'VMA Tabelle'!A:C,2,0),28)*0.4,0))</f>
        <v>0</v>
      </c>
      <c r="Q13" s="9">
        <f>IF(L13&gt;0,IF(E13&gt;0,VLOOKUP(E13,'VMA Tabelle'!A:D,3,0),20),0)</f>
        <v>0</v>
      </c>
      <c r="R13" s="14"/>
    </row>
    <row r="14" spans="1:18" x14ac:dyDescent="0.25">
      <c r="A14" s="42"/>
      <c r="B14" s="44"/>
      <c r="C14" s="44"/>
      <c r="D14" s="43"/>
      <c r="E14" s="43"/>
      <c r="F14" s="43"/>
      <c r="G14" s="45"/>
      <c r="H14" s="46"/>
      <c r="I14" s="46"/>
      <c r="J14" s="46"/>
      <c r="K14" s="46"/>
      <c r="L14" s="47"/>
      <c r="M14" s="4">
        <f t="shared" si="0"/>
        <v>0</v>
      </c>
      <c r="N14" s="8">
        <f>IF(ISNA(VLOOKUP(E14,'VMA Tabelle'!$A$5:$C$245,3,FALSE))=TRUE,0,IF(M14=Listenvorgaben!$C$3,VLOOKUP(E14,'VMA Tabelle'!$A$5:$C$245,2,FALSE),IF(OR(M14&gt;0,H14&gt;0),VLOOKUP(E14,'VMA Tabelle'!$A$5:$C$245,3,FALSE),0)))</f>
        <v>0</v>
      </c>
      <c r="O14" s="8">
        <f>IF(E14&gt;0,0,IF(M14=Listenvorgaben!$C$3,28,IF(OR(M14&gt;Listenvorgaben!$C$2,H14&gt;0),14,0)))</f>
        <v>0</v>
      </c>
      <c r="P14" s="8">
        <f>MIN(N14+O14,IF(I14&gt;0,IF(E14&gt;0,VLOOKUP(E14,'VMA Tabelle'!A:C,2,0),28)*0.2,0)+IF(J14&gt;0,IF(E14&gt;0,VLOOKUP(E14,'VMA Tabelle'!A:C,2,0),28)*0.4,0)+IF(K14&gt;0,IF(E14&gt;0,VLOOKUP(E14,'VMA Tabelle'!A:C,2,0),28)*0.4,0))</f>
        <v>0</v>
      </c>
      <c r="Q14" s="9">
        <f>IF(L14&gt;0,IF(E14&gt;0,VLOOKUP(E14,'VMA Tabelle'!A:D,3,0),20),0)</f>
        <v>0</v>
      </c>
      <c r="R14" s="14"/>
    </row>
    <row r="15" spans="1:18" x14ac:dyDescent="0.25">
      <c r="A15" s="42"/>
      <c r="B15" s="44"/>
      <c r="C15" s="44"/>
      <c r="D15" s="43"/>
      <c r="E15" s="43"/>
      <c r="F15" s="43"/>
      <c r="G15" s="45"/>
      <c r="H15" s="46"/>
      <c r="I15" s="46"/>
      <c r="J15" s="46"/>
      <c r="K15" s="46"/>
      <c r="L15" s="47"/>
      <c r="M15" s="4">
        <f t="shared" si="0"/>
        <v>0</v>
      </c>
      <c r="N15" s="8">
        <f>IF(ISNA(VLOOKUP(E15,'VMA Tabelle'!$A$5:$C$245,3,FALSE))=TRUE,0,IF(M15=Listenvorgaben!$C$3,VLOOKUP(E15,'VMA Tabelle'!$A$5:$C$245,2,FALSE),IF(OR(M15&gt;0,H15&gt;0),VLOOKUP(E15,'VMA Tabelle'!$A$5:$C$245,3,FALSE),0)))</f>
        <v>0</v>
      </c>
      <c r="O15" s="8">
        <f>IF(E15&gt;0,0,IF(M15=Listenvorgaben!$C$3,28,IF(OR(M15&gt;Listenvorgaben!$C$2,H15&gt;0),14,0)))</f>
        <v>0</v>
      </c>
      <c r="P15" s="8">
        <f>MIN(N15+O15,IF(I15&gt;0,IF(E15&gt;0,VLOOKUP(E15,'VMA Tabelle'!A:C,2,0),28)*0.2,0)+IF(J15&gt;0,IF(E15&gt;0,VLOOKUP(E15,'VMA Tabelle'!A:C,2,0),28)*0.4,0)+IF(K15&gt;0,IF(E15&gt;0,VLOOKUP(E15,'VMA Tabelle'!A:C,2,0),28)*0.4,0))</f>
        <v>0</v>
      </c>
      <c r="Q15" s="9">
        <f>IF(L15&gt;0,IF(E15&gt;0,VLOOKUP(E15,'VMA Tabelle'!A:D,3,0),20),0)</f>
        <v>0</v>
      </c>
      <c r="R15" s="14"/>
    </row>
    <row r="16" spans="1:18" x14ac:dyDescent="0.25">
      <c r="A16" s="42"/>
      <c r="B16" s="43"/>
      <c r="C16" s="44"/>
      <c r="D16" s="43"/>
      <c r="E16" s="43"/>
      <c r="F16" s="43"/>
      <c r="G16" s="48"/>
      <c r="H16" s="49"/>
      <c r="I16" s="49"/>
      <c r="J16" s="49"/>
      <c r="K16" s="49"/>
      <c r="L16" s="50"/>
      <c r="M16" s="4">
        <f t="shared" si="0"/>
        <v>0</v>
      </c>
      <c r="N16" s="8">
        <f>IF(ISNA(VLOOKUP(E16,'VMA Tabelle'!$A$5:$C$245,3,FALSE))=TRUE,0,IF(M16=Listenvorgaben!$C$3,VLOOKUP(E16,'VMA Tabelle'!$A$5:$C$245,2,FALSE),IF(OR(M16&gt;0,H16&gt;0),VLOOKUP(E16,'VMA Tabelle'!$A$5:$C$245,3,FALSE),0)))</f>
        <v>0</v>
      </c>
      <c r="O16" s="8">
        <f>IF(E16&gt;0,0,IF(M16=Listenvorgaben!$C$3,28,IF(OR(M16&gt;Listenvorgaben!$C$2,H16&gt;0),14,0)))</f>
        <v>0</v>
      </c>
      <c r="P16" s="8">
        <f>MIN(N16+O16,IF(I16&gt;0,IF(E16&gt;0,VLOOKUP(E16,'VMA Tabelle'!A:C,2,0),28)*0.2,0)+IF(J16&gt;0,IF(E16&gt;0,VLOOKUP(E16,'VMA Tabelle'!A:C,2,0),28)*0.4,0)+IF(K16&gt;0,IF(E16&gt;0,VLOOKUP(E16,'VMA Tabelle'!A:C,2,0),28)*0.4,0))</f>
        <v>0</v>
      </c>
      <c r="Q16" s="9">
        <f>IF(L16&gt;0,IF(E16&gt;0,VLOOKUP(E16,'VMA Tabelle'!A:D,3,0),20),0)</f>
        <v>0</v>
      </c>
      <c r="R16" s="14"/>
    </row>
    <row r="17" spans="1:18" x14ac:dyDescent="0.25">
      <c r="A17" s="42"/>
      <c r="B17" s="43"/>
      <c r="C17" s="44"/>
      <c r="D17" s="43"/>
      <c r="E17" s="43"/>
      <c r="F17" s="43"/>
      <c r="G17" s="48"/>
      <c r="H17" s="49"/>
      <c r="I17" s="49"/>
      <c r="J17" s="49"/>
      <c r="K17" s="49"/>
      <c r="L17" s="50"/>
      <c r="M17" s="4">
        <f t="shared" si="0"/>
        <v>0</v>
      </c>
      <c r="N17" s="8">
        <f>IF(ISNA(VLOOKUP(E17,'VMA Tabelle'!$A$5:$C$245,3,FALSE))=TRUE,0,IF(M17=Listenvorgaben!$C$3,VLOOKUP(E17,'VMA Tabelle'!$A$5:$C$245,2,FALSE),IF(OR(M17&gt;0,H17&gt;0),VLOOKUP(E17,'VMA Tabelle'!$A$5:$C$245,3,FALSE),0)))</f>
        <v>0</v>
      </c>
      <c r="O17" s="8">
        <f>IF(E17&gt;0,0,IF(M17=Listenvorgaben!$C$3,28,IF(OR(M17&gt;Listenvorgaben!$C$2,H17&gt;0),14,0)))</f>
        <v>0</v>
      </c>
      <c r="P17" s="8">
        <f>MIN(N17+O17,IF(I17&gt;0,IF(E17&gt;0,VLOOKUP(E17,'VMA Tabelle'!A:C,2,0),28)*0.2,0)+IF(J17&gt;0,IF(E17&gt;0,VLOOKUP(E17,'VMA Tabelle'!A:C,2,0),28)*0.4,0)+IF(K17&gt;0,IF(E17&gt;0,VLOOKUP(E17,'VMA Tabelle'!A:C,2,0),28)*0.4,0))</f>
        <v>0</v>
      </c>
      <c r="Q17" s="9">
        <f>IF(L17&gt;0,IF(E17&gt;0,VLOOKUP(E17,'VMA Tabelle'!A:D,3,0),20),0)</f>
        <v>0</v>
      </c>
      <c r="R17" s="14"/>
    </row>
    <row r="18" spans="1:18" x14ac:dyDescent="0.25">
      <c r="A18" s="42"/>
      <c r="B18" s="44"/>
      <c r="C18" s="44"/>
      <c r="D18" s="43"/>
      <c r="E18" s="43"/>
      <c r="F18" s="43"/>
      <c r="G18" s="45"/>
      <c r="H18" s="46"/>
      <c r="I18" s="46"/>
      <c r="J18" s="46"/>
      <c r="K18" s="46"/>
      <c r="L18" s="47"/>
      <c r="M18" s="4">
        <f t="shared" si="0"/>
        <v>0</v>
      </c>
      <c r="N18" s="8">
        <f>IF(ISNA(VLOOKUP(E18,'VMA Tabelle'!$A$5:$C$245,3,FALSE))=TRUE,0,IF(M18=Listenvorgaben!$C$3,VLOOKUP(E18,'VMA Tabelle'!$A$5:$C$245,2,FALSE),IF(OR(M18&gt;0,H18&gt;0),VLOOKUP(E18,'VMA Tabelle'!$A$5:$C$245,3,FALSE),0)))</f>
        <v>0</v>
      </c>
      <c r="O18" s="8">
        <f>IF(E18&gt;0,0,IF(M18=Listenvorgaben!$C$3,28,IF(OR(M18&gt;Listenvorgaben!$C$2,H18&gt;0),14,0)))</f>
        <v>0</v>
      </c>
      <c r="P18" s="8">
        <f>MIN(N18+O18,IF(I18&gt;0,IF(E18&gt;0,VLOOKUP(E18,'VMA Tabelle'!A:C,2,0),28)*0.2,0)+IF(J18&gt;0,IF(E18&gt;0,VLOOKUP(E18,'VMA Tabelle'!A:C,2,0),28)*0.4,0)+IF(K18&gt;0,IF(E18&gt;0,VLOOKUP(E18,'VMA Tabelle'!A:C,2,0),28)*0.4,0))</f>
        <v>0</v>
      </c>
      <c r="Q18" s="9">
        <f>IF(L18&gt;0,IF(E18&gt;0,VLOOKUP(E18,'VMA Tabelle'!A:D,3,0),20),0)</f>
        <v>0</v>
      </c>
      <c r="R18" s="14"/>
    </row>
    <row r="19" spans="1:18" x14ac:dyDescent="0.25">
      <c r="A19" s="42"/>
      <c r="B19" s="43"/>
      <c r="C19" s="44"/>
      <c r="D19" s="43"/>
      <c r="E19" s="43"/>
      <c r="F19" s="43"/>
      <c r="G19" s="48"/>
      <c r="H19" s="49"/>
      <c r="I19" s="49"/>
      <c r="J19" s="49"/>
      <c r="K19" s="49"/>
      <c r="L19" s="50"/>
      <c r="M19" s="4">
        <f t="shared" si="0"/>
        <v>0</v>
      </c>
      <c r="N19" s="8">
        <f>IF(ISNA(VLOOKUP(E19,'VMA Tabelle'!$A$5:$C$245,3,FALSE))=TRUE,0,IF(M19=Listenvorgaben!$C$3,VLOOKUP(E19,'VMA Tabelle'!$A$5:$C$245,2,FALSE),IF(OR(M19&gt;0,H19&gt;0),VLOOKUP(E19,'VMA Tabelle'!$A$5:$C$245,3,FALSE),0)))</f>
        <v>0</v>
      </c>
      <c r="O19" s="8">
        <f>IF(E19&gt;0,0,IF(M19=Listenvorgaben!$C$3,28,IF(OR(M19&gt;Listenvorgaben!$C$2,H19&gt;0),14,0)))</f>
        <v>0</v>
      </c>
      <c r="P19" s="8">
        <f>MIN(N19+O19,IF(I19&gt;0,IF(E19&gt;0,VLOOKUP(E19,'VMA Tabelle'!A:C,2,0),28)*0.2,0)+IF(J19&gt;0,IF(E19&gt;0,VLOOKUP(E19,'VMA Tabelle'!A:C,2,0),28)*0.4,0)+IF(K19&gt;0,IF(E19&gt;0,VLOOKUP(E19,'VMA Tabelle'!A:C,2,0),28)*0.4,0))</f>
        <v>0</v>
      </c>
      <c r="Q19" s="9">
        <f>IF(L19&gt;0,IF(E19&gt;0,VLOOKUP(E19,'VMA Tabelle'!A:D,3,0),20),0)</f>
        <v>0</v>
      </c>
      <c r="R19" s="14"/>
    </row>
    <row r="20" spans="1:18" x14ac:dyDescent="0.25">
      <c r="A20" s="42"/>
      <c r="B20" s="44"/>
      <c r="C20" s="44"/>
      <c r="D20" s="43"/>
      <c r="E20" s="43"/>
      <c r="F20" s="43"/>
      <c r="G20" s="48"/>
      <c r="H20" s="49"/>
      <c r="I20" s="49"/>
      <c r="J20" s="49"/>
      <c r="K20" s="49"/>
      <c r="L20" s="50"/>
      <c r="M20" s="4">
        <f t="shared" si="0"/>
        <v>0</v>
      </c>
      <c r="N20" s="8">
        <f>IF(ISNA(VLOOKUP(E20,'VMA Tabelle'!$A$5:$C$245,3,FALSE))=TRUE,0,IF(M20=Listenvorgaben!$C$3,VLOOKUP(E20,'VMA Tabelle'!$A$5:$C$245,2,FALSE),IF(OR(M20&gt;0,H20&gt;0),VLOOKUP(E20,'VMA Tabelle'!$A$5:$C$245,3,FALSE),0)))</f>
        <v>0</v>
      </c>
      <c r="O20" s="8">
        <f>IF(E20&gt;0,0,IF(M20=Listenvorgaben!$C$3,28,IF(OR(M20&gt;Listenvorgaben!$C$2,H20&gt;0),14,0)))</f>
        <v>0</v>
      </c>
      <c r="P20" s="8">
        <f>MIN(N20+O20,IF(I20&gt;0,IF(E20&gt;0,VLOOKUP(E20,'VMA Tabelle'!A:C,2,0),28)*0.2,0)+IF(J20&gt;0,IF(E20&gt;0,VLOOKUP(E20,'VMA Tabelle'!A:C,2,0),28)*0.4,0)+IF(K20&gt;0,IF(E20&gt;0,VLOOKUP(E20,'VMA Tabelle'!A:C,2,0),28)*0.4,0))</f>
        <v>0</v>
      </c>
      <c r="Q20" s="9">
        <f>IF(L20&gt;0,IF(E20&gt;0,VLOOKUP(E20,'VMA Tabelle'!A:D,3,0),20),0)</f>
        <v>0</v>
      </c>
      <c r="R20" s="14"/>
    </row>
    <row r="21" spans="1:18" x14ac:dyDescent="0.25">
      <c r="A21" s="42"/>
      <c r="B21" s="44"/>
      <c r="C21" s="44"/>
      <c r="D21" s="43"/>
      <c r="E21" s="43"/>
      <c r="F21" s="43"/>
      <c r="G21" s="48"/>
      <c r="H21" s="49"/>
      <c r="I21" s="49"/>
      <c r="J21" s="49"/>
      <c r="K21" s="49"/>
      <c r="L21" s="50"/>
      <c r="M21" s="4">
        <f t="shared" si="0"/>
        <v>0</v>
      </c>
      <c r="N21" s="8">
        <f>IF(ISNA(VLOOKUP(E21,'VMA Tabelle'!$A$5:$C$245,3,FALSE))=TRUE,0,IF(M21=Listenvorgaben!$C$3,VLOOKUP(E21,'VMA Tabelle'!$A$5:$C$245,2,FALSE),IF(OR(M21&gt;0,H21&gt;0),VLOOKUP(E21,'VMA Tabelle'!$A$5:$C$245,3,FALSE),0)))</f>
        <v>0</v>
      </c>
      <c r="O21" s="8">
        <f>IF(E21&gt;0,0,IF(M21=Listenvorgaben!$C$3,28,IF(OR(M21&gt;Listenvorgaben!$C$2,H21&gt;0),14,0)))</f>
        <v>0</v>
      </c>
      <c r="P21" s="8">
        <f>MIN(N21+O21,IF(I21&gt;0,IF(E21&gt;0,VLOOKUP(E21,'VMA Tabelle'!A:C,2,0),28)*0.2,0)+IF(J21&gt;0,IF(E21&gt;0,VLOOKUP(E21,'VMA Tabelle'!A:C,2,0),28)*0.4,0)+IF(K21&gt;0,IF(E21&gt;0,VLOOKUP(E21,'VMA Tabelle'!A:C,2,0),28)*0.4,0))</f>
        <v>0</v>
      </c>
      <c r="Q21" s="9">
        <f>IF(L21&gt;0,IF(E21&gt;0,VLOOKUP(E21,'VMA Tabelle'!A:D,3,0),20),0)</f>
        <v>0</v>
      </c>
      <c r="R21" s="14"/>
    </row>
    <row r="22" spans="1:18" x14ac:dyDescent="0.25">
      <c r="A22" s="42"/>
      <c r="B22" s="44"/>
      <c r="C22" s="44"/>
      <c r="D22" s="43"/>
      <c r="E22" s="43"/>
      <c r="F22" s="43"/>
      <c r="G22" s="48"/>
      <c r="H22" s="49"/>
      <c r="I22" s="49"/>
      <c r="J22" s="49"/>
      <c r="K22" s="49"/>
      <c r="L22" s="50"/>
      <c r="M22" s="4">
        <f t="shared" si="0"/>
        <v>0</v>
      </c>
      <c r="N22" s="8">
        <f>IF(ISNA(VLOOKUP(E22,'VMA Tabelle'!$A$5:$C$245,3,FALSE))=TRUE,0,IF(M22=Listenvorgaben!$C$3,VLOOKUP(E22,'VMA Tabelle'!$A$5:$C$245,2,FALSE),IF(OR(M22&gt;0,H22&gt;0),VLOOKUP(E22,'VMA Tabelle'!$A$5:$C$245,3,FALSE),0)))</f>
        <v>0</v>
      </c>
      <c r="O22" s="8">
        <f>IF(E22&gt;0,0,IF(M22=Listenvorgaben!$C$3,28,IF(OR(M22&gt;Listenvorgaben!$C$2,H22&gt;0),14,0)))</f>
        <v>0</v>
      </c>
      <c r="P22" s="8">
        <f>MIN(N22+O22,IF(I22&gt;0,IF(E22&gt;0,VLOOKUP(E22,'VMA Tabelle'!A:C,2,0),28)*0.2,0)+IF(J22&gt;0,IF(E22&gt;0,VLOOKUP(E22,'VMA Tabelle'!A:C,2,0),28)*0.4,0)+IF(K22&gt;0,IF(E22&gt;0,VLOOKUP(E22,'VMA Tabelle'!A:C,2,0),28)*0.4,0))</f>
        <v>0</v>
      </c>
      <c r="Q22" s="9">
        <f>IF(L22&gt;0,IF(E22&gt;0,VLOOKUP(E22,'VMA Tabelle'!A:D,3,0),20),0)</f>
        <v>0</v>
      </c>
      <c r="R22" s="14"/>
    </row>
    <row r="23" spans="1:18" x14ac:dyDescent="0.25">
      <c r="A23" s="42"/>
      <c r="B23" s="43"/>
      <c r="C23" s="44"/>
      <c r="D23" s="43"/>
      <c r="E23" s="43"/>
      <c r="F23" s="43"/>
      <c r="G23" s="48"/>
      <c r="H23" s="49"/>
      <c r="I23" s="49"/>
      <c r="J23" s="49"/>
      <c r="K23" s="49"/>
      <c r="L23" s="50"/>
      <c r="M23" s="4">
        <f t="shared" si="0"/>
        <v>0</v>
      </c>
      <c r="N23" s="8">
        <f>IF(ISNA(VLOOKUP(E23,'VMA Tabelle'!$A$5:$C$245,3,FALSE))=TRUE,0,IF(M23=Listenvorgaben!$C$3,VLOOKUP(E23,'VMA Tabelle'!$A$5:$C$245,2,FALSE),IF(OR(M23&gt;0,H23&gt;0),VLOOKUP(E23,'VMA Tabelle'!$A$5:$C$245,3,FALSE),0)))</f>
        <v>0</v>
      </c>
      <c r="O23" s="8">
        <f>IF(E23&gt;0,0,IF(M23=Listenvorgaben!$C$3,28,IF(OR(M23&gt;Listenvorgaben!$C$2,H23&gt;0),14,0)))</f>
        <v>0</v>
      </c>
      <c r="P23" s="8">
        <f>MIN(N23+O23,IF(I23&gt;0,IF(E23&gt;0,VLOOKUP(E23,'VMA Tabelle'!A:C,2,0),28)*0.2,0)+IF(J23&gt;0,IF(E23&gt;0,VLOOKUP(E23,'VMA Tabelle'!A:C,2,0),28)*0.4,0)+IF(K23&gt;0,IF(E23&gt;0,VLOOKUP(E23,'VMA Tabelle'!A:C,2,0),28)*0.4,0))</f>
        <v>0</v>
      </c>
      <c r="Q23" s="9">
        <f>IF(L23&gt;0,IF(E23&gt;0,VLOOKUP(E23,'VMA Tabelle'!A:D,3,0),20),0)</f>
        <v>0</v>
      </c>
      <c r="R23" s="14"/>
    </row>
    <row r="24" spans="1:18" x14ac:dyDescent="0.25">
      <c r="A24" s="42"/>
      <c r="B24" s="43"/>
      <c r="C24" s="44"/>
      <c r="D24" s="43"/>
      <c r="E24" s="43"/>
      <c r="F24" s="43"/>
      <c r="G24" s="48"/>
      <c r="H24" s="49"/>
      <c r="I24" s="49"/>
      <c r="J24" s="49"/>
      <c r="K24" s="49"/>
      <c r="L24" s="50"/>
      <c r="M24" s="4">
        <f t="shared" si="0"/>
        <v>0</v>
      </c>
      <c r="N24" s="8">
        <f>IF(ISNA(VLOOKUP(E24,'VMA Tabelle'!$A$5:$C$245,3,FALSE))=TRUE,0,IF(M24=Listenvorgaben!$C$3,VLOOKUP(E24,'VMA Tabelle'!$A$5:$C$245,2,FALSE),IF(OR(M24&gt;0,H24&gt;0),VLOOKUP(E24,'VMA Tabelle'!$A$5:$C$245,3,FALSE),0)))</f>
        <v>0</v>
      </c>
      <c r="O24" s="8">
        <f>IF(E24&gt;0,0,IF(M24=Listenvorgaben!$C$3,28,IF(OR(M24&gt;Listenvorgaben!$C$2,H24&gt;0),14,0)))</f>
        <v>0</v>
      </c>
      <c r="P24" s="8">
        <f>MIN(N24+O24,IF(I24&gt;0,IF(E24&gt;0,VLOOKUP(E24,'VMA Tabelle'!A:C,2,0),28)*0.2,0)+IF(J24&gt;0,IF(E24&gt;0,VLOOKUP(E24,'VMA Tabelle'!A:C,2,0),28)*0.4,0)+IF(K24&gt;0,IF(E24&gt;0,VLOOKUP(E24,'VMA Tabelle'!A:C,2,0),28)*0.4,0))</f>
        <v>0</v>
      </c>
      <c r="Q24" s="9">
        <f>IF(L24&gt;0,IF(E24&gt;0,VLOOKUP(E24,'VMA Tabelle'!A:D,3,0),20),0)</f>
        <v>0</v>
      </c>
      <c r="R24" s="14"/>
    </row>
    <row r="25" spans="1:18" x14ac:dyDescent="0.25">
      <c r="A25" s="42"/>
      <c r="B25" s="43"/>
      <c r="C25" s="44"/>
      <c r="D25" s="43"/>
      <c r="E25" s="43"/>
      <c r="F25" s="43"/>
      <c r="G25" s="48"/>
      <c r="H25" s="49"/>
      <c r="I25" s="49"/>
      <c r="J25" s="49"/>
      <c r="K25" s="49"/>
      <c r="L25" s="50"/>
      <c r="M25" s="4">
        <f t="shared" si="0"/>
        <v>0</v>
      </c>
      <c r="N25" s="8">
        <f>IF(ISNA(VLOOKUP(E25,'VMA Tabelle'!$A$5:$C$245,3,FALSE))=TRUE,0,IF(M25=Listenvorgaben!$C$3,VLOOKUP(E25,'VMA Tabelle'!$A$5:$C$245,2,FALSE),IF(OR(M25&gt;0,H25&gt;0),VLOOKUP(E25,'VMA Tabelle'!$A$5:$C$245,3,FALSE),0)))</f>
        <v>0</v>
      </c>
      <c r="O25" s="8">
        <f>IF(E25&gt;0,0,IF(M25=Listenvorgaben!$C$3,28,IF(OR(M25&gt;Listenvorgaben!$C$2,H25&gt;0),14,0)))</f>
        <v>0</v>
      </c>
      <c r="P25" s="8">
        <f>MIN(N25+O25,IF(I25&gt;0,IF(E25&gt;0,VLOOKUP(E25,'VMA Tabelle'!A:C,2,0),28)*0.2,0)+IF(J25&gt;0,IF(E25&gt;0,VLOOKUP(E25,'VMA Tabelle'!A:C,2,0),28)*0.4,0)+IF(K25&gt;0,IF(E25&gt;0,VLOOKUP(E25,'VMA Tabelle'!A:C,2,0),28)*0.4,0))</f>
        <v>0</v>
      </c>
      <c r="Q25" s="9">
        <f>IF(L25&gt;0,IF(E25&gt;0,VLOOKUP(E25,'VMA Tabelle'!A:D,3,0),20),0)</f>
        <v>0</v>
      </c>
      <c r="R25" s="14"/>
    </row>
    <row r="26" spans="1:18" x14ac:dyDescent="0.25">
      <c r="A26" s="42"/>
      <c r="B26" s="43"/>
      <c r="C26" s="44"/>
      <c r="D26" s="43"/>
      <c r="E26" s="43"/>
      <c r="F26" s="43"/>
      <c r="G26" s="48"/>
      <c r="H26" s="49"/>
      <c r="I26" s="49"/>
      <c r="J26" s="49"/>
      <c r="K26" s="49"/>
      <c r="L26" s="50"/>
      <c r="M26" s="4">
        <f t="shared" si="0"/>
        <v>0</v>
      </c>
      <c r="N26" s="8">
        <f>IF(ISNA(VLOOKUP(E26,'VMA Tabelle'!$A$5:$C$245,3,FALSE))=TRUE,0,IF(M26=Listenvorgaben!$C$3,VLOOKUP(E26,'VMA Tabelle'!$A$5:$C$245,2,FALSE),IF(OR(M26&gt;0,H26&gt;0),VLOOKUP(E26,'VMA Tabelle'!$A$5:$C$245,3,FALSE),0)))</f>
        <v>0</v>
      </c>
      <c r="O26" s="8">
        <f>IF(E26&gt;0,0,IF(M26=Listenvorgaben!$C$3,28,IF(OR(M26&gt;Listenvorgaben!$C$2,H26&gt;0),14,0)))</f>
        <v>0</v>
      </c>
      <c r="P26" s="8">
        <f>MIN(N26+O26,IF(I26&gt;0,IF(E26&gt;0,VLOOKUP(E26,'VMA Tabelle'!A:C,2,0),28)*0.2,0)+IF(J26&gt;0,IF(E26&gt;0,VLOOKUP(E26,'VMA Tabelle'!A:C,2,0),28)*0.4,0)+IF(K26&gt;0,IF(E26&gt;0,VLOOKUP(E26,'VMA Tabelle'!A:C,2,0),28)*0.4,0))</f>
        <v>0</v>
      </c>
      <c r="Q26" s="9">
        <f>IF(L26&gt;0,IF(E26&gt;0,VLOOKUP(E26,'VMA Tabelle'!A:D,3,0),20),0)</f>
        <v>0</v>
      </c>
      <c r="R26" s="14"/>
    </row>
    <row r="27" spans="1:18" x14ac:dyDescent="0.25">
      <c r="A27" s="42"/>
      <c r="B27" s="43"/>
      <c r="C27" s="44"/>
      <c r="D27" s="43"/>
      <c r="E27" s="43"/>
      <c r="F27" s="43"/>
      <c r="G27" s="48"/>
      <c r="H27" s="49"/>
      <c r="I27" s="49"/>
      <c r="J27" s="49"/>
      <c r="K27" s="49"/>
      <c r="L27" s="50"/>
      <c r="M27" s="4">
        <f t="shared" si="0"/>
        <v>0</v>
      </c>
      <c r="N27" s="8">
        <f>IF(ISNA(VLOOKUP(E27,'VMA Tabelle'!$A$5:$C$245,3,FALSE))=TRUE,0,IF(M27=Listenvorgaben!$C$3,VLOOKUP(E27,'VMA Tabelle'!$A$5:$C$245,2,FALSE),IF(OR(M27&gt;0,H27&gt;0),VLOOKUP(E27,'VMA Tabelle'!$A$5:$C$245,3,FALSE),0)))</f>
        <v>0</v>
      </c>
      <c r="O27" s="8">
        <f>IF(E27&gt;0,0,IF(M27=Listenvorgaben!$C$3,28,IF(OR(M27&gt;Listenvorgaben!$C$2,H27&gt;0),14,0)))</f>
        <v>0</v>
      </c>
      <c r="P27" s="8">
        <f>MIN(N27+O27,IF(I27&gt;0,IF(E27&gt;0,VLOOKUP(E27,'VMA Tabelle'!A:C,2,0),28)*0.2,0)+IF(J27&gt;0,IF(E27&gt;0,VLOOKUP(E27,'VMA Tabelle'!A:C,2,0),28)*0.4,0)+IF(K27&gt;0,IF(E27&gt;0,VLOOKUP(E27,'VMA Tabelle'!A:C,2,0),28)*0.4,0))</f>
        <v>0</v>
      </c>
      <c r="Q27" s="9">
        <f>IF(L27&gt;0,IF(E27&gt;0,VLOOKUP(E27,'VMA Tabelle'!A:D,3,0),20),0)</f>
        <v>0</v>
      </c>
      <c r="R27" s="14"/>
    </row>
    <row r="28" spans="1:18" x14ac:dyDescent="0.25">
      <c r="A28" s="42"/>
      <c r="B28" s="43"/>
      <c r="C28" s="44"/>
      <c r="D28" s="43"/>
      <c r="E28" s="43"/>
      <c r="F28" s="43"/>
      <c r="G28" s="48"/>
      <c r="H28" s="49"/>
      <c r="I28" s="49"/>
      <c r="J28" s="49"/>
      <c r="K28" s="49"/>
      <c r="L28" s="50"/>
      <c r="M28" s="4">
        <f t="shared" si="0"/>
        <v>0</v>
      </c>
      <c r="N28" s="8">
        <f>IF(ISNA(VLOOKUP(E28,'VMA Tabelle'!$A$5:$C$245,3,FALSE))=TRUE,0,IF(M28=Listenvorgaben!$C$3,VLOOKUP(E28,'VMA Tabelle'!$A$5:$C$245,2,FALSE),IF(OR(M28&gt;0,H28&gt;0),VLOOKUP(E28,'VMA Tabelle'!$A$5:$C$245,3,FALSE),0)))</f>
        <v>0</v>
      </c>
      <c r="O28" s="8">
        <f>IF(E28&gt;0,0,IF(M28=Listenvorgaben!$C$3,28,IF(OR(M28&gt;Listenvorgaben!$C$2,H28&gt;0),14,0)))</f>
        <v>0</v>
      </c>
      <c r="P28" s="8">
        <f>MIN(N28+O28,IF(I28&gt;0,IF(E28&gt;0,VLOOKUP(E28,'VMA Tabelle'!A:C,2,0),28)*0.2,0)+IF(J28&gt;0,IF(E28&gt;0,VLOOKUP(E28,'VMA Tabelle'!A:C,2,0),28)*0.4,0)+IF(K28&gt;0,IF(E28&gt;0,VLOOKUP(E28,'VMA Tabelle'!A:C,2,0),28)*0.4,0))</f>
        <v>0</v>
      </c>
      <c r="Q28" s="9">
        <f>IF(L28&gt;0,IF(E28&gt;0,VLOOKUP(E28,'VMA Tabelle'!A:D,3,0),20),0)</f>
        <v>0</v>
      </c>
      <c r="R28" s="14"/>
    </row>
    <row r="29" spans="1:18" x14ac:dyDescent="0.25">
      <c r="A29" s="42"/>
      <c r="B29" s="43"/>
      <c r="C29" s="44"/>
      <c r="D29" s="43"/>
      <c r="E29" s="43"/>
      <c r="F29" s="43"/>
      <c r="G29" s="48"/>
      <c r="H29" s="49"/>
      <c r="I29" s="49"/>
      <c r="J29" s="49"/>
      <c r="K29" s="49"/>
      <c r="L29" s="50"/>
      <c r="M29" s="4">
        <f t="shared" si="0"/>
        <v>0</v>
      </c>
      <c r="N29" s="8">
        <f>IF(ISNA(VLOOKUP(E29,'VMA Tabelle'!$A$5:$C$245,3,FALSE))=TRUE,0,IF(M29=Listenvorgaben!$C$3,VLOOKUP(E29,'VMA Tabelle'!$A$5:$C$245,2,FALSE),IF(OR(M29&gt;0,H29&gt;0),VLOOKUP(E29,'VMA Tabelle'!$A$5:$C$245,3,FALSE),0)))</f>
        <v>0</v>
      </c>
      <c r="O29" s="8">
        <f>IF(E29&gt;0,0,IF(M29=Listenvorgaben!$C$3,28,IF(OR(M29&gt;Listenvorgaben!$C$2,H29&gt;0),14,0)))</f>
        <v>0</v>
      </c>
      <c r="P29" s="8">
        <f>MIN(N29+O29,IF(I29&gt;0,IF(E29&gt;0,VLOOKUP(E29,'VMA Tabelle'!A:C,2,0),28)*0.2,0)+IF(J29&gt;0,IF(E29&gt;0,VLOOKUP(E29,'VMA Tabelle'!A:C,2,0),28)*0.4,0)+IF(K29&gt;0,IF(E29&gt;0,VLOOKUP(E29,'VMA Tabelle'!A:C,2,0),28)*0.4,0))</f>
        <v>0</v>
      </c>
      <c r="Q29" s="9">
        <f>IF(L29&gt;0,IF(E29&gt;0,VLOOKUP(E29,'VMA Tabelle'!A:D,3,0),20),0)</f>
        <v>0</v>
      </c>
      <c r="R29" s="14"/>
    </row>
    <row r="30" spans="1:18" x14ac:dyDescent="0.25">
      <c r="A30" s="42"/>
      <c r="B30" s="43"/>
      <c r="C30" s="44"/>
      <c r="D30" s="43"/>
      <c r="E30" s="43"/>
      <c r="F30" s="43"/>
      <c r="G30" s="48"/>
      <c r="H30" s="49"/>
      <c r="I30" s="49"/>
      <c r="J30" s="49"/>
      <c r="K30" s="49"/>
      <c r="L30" s="50"/>
      <c r="M30" s="4">
        <f t="shared" si="0"/>
        <v>0</v>
      </c>
      <c r="N30" s="8">
        <f>IF(ISNA(VLOOKUP(E30,'VMA Tabelle'!$A$5:$C$245,3,FALSE))=TRUE,0,IF(M30=Listenvorgaben!$C$3,VLOOKUP(E30,'VMA Tabelle'!$A$5:$C$245,2,FALSE),IF(OR(M30&gt;0,H30&gt;0),VLOOKUP(E30,'VMA Tabelle'!$A$5:$C$245,3,FALSE),0)))</f>
        <v>0</v>
      </c>
      <c r="O30" s="8">
        <f>IF(E30&gt;0,0,IF(M30=Listenvorgaben!$C$3,28,IF(OR(M30&gt;Listenvorgaben!$C$2,H30&gt;0),14,0)))</f>
        <v>0</v>
      </c>
      <c r="P30" s="8">
        <f>MIN(N30+O30,IF(I30&gt;0,IF(E30&gt;0,VLOOKUP(E30,'VMA Tabelle'!A:C,2,0),28)*0.2,0)+IF(J30&gt;0,IF(E30&gt;0,VLOOKUP(E30,'VMA Tabelle'!A:C,2,0),28)*0.4,0)+IF(K30&gt;0,IF(E30&gt;0,VLOOKUP(E30,'VMA Tabelle'!A:C,2,0),28)*0.4,0))</f>
        <v>0</v>
      </c>
      <c r="Q30" s="9">
        <f>IF(L30&gt;0,IF(E30&gt;0,VLOOKUP(E30,'VMA Tabelle'!A:D,3,0),20),0)</f>
        <v>0</v>
      </c>
      <c r="R30" s="14"/>
    </row>
    <row r="31" spans="1:18" x14ac:dyDescent="0.25">
      <c r="A31" s="42"/>
      <c r="B31" s="43"/>
      <c r="C31" s="44"/>
      <c r="D31" s="43"/>
      <c r="E31" s="43"/>
      <c r="F31" s="43"/>
      <c r="G31" s="48"/>
      <c r="H31" s="49"/>
      <c r="I31" s="49"/>
      <c r="J31" s="49"/>
      <c r="K31" s="49"/>
      <c r="L31" s="50"/>
      <c r="M31" s="4">
        <f t="shared" si="0"/>
        <v>0</v>
      </c>
      <c r="N31" s="8">
        <f>IF(ISNA(VLOOKUP(E31,'VMA Tabelle'!$A$5:$C$245,3,FALSE))=TRUE,0,IF(M31=Listenvorgaben!$C$3,VLOOKUP(E31,'VMA Tabelle'!$A$5:$C$245,2,FALSE),IF(OR(M31&gt;0,H31&gt;0),VLOOKUP(E31,'VMA Tabelle'!$A$5:$C$245,3,FALSE),0)))</f>
        <v>0</v>
      </c>
      <c r="O31" s="8">
        <f>IF(E31&gt;0,0,IF(M31=Listenvorgaben!$C$3,28,IF(OR(M31&gt;Listenvorgaben!$C$2,H31&gt;0),14,0)))</f>
        <v>0</v>
      </c>
      <c r="P31" s="8">
        <f>MIN(N31+O31,IF(I31&gt;0,IF(E31&gt;0,VLOOKUP(E31,'VMA Tabelle'!A:C,2,0),28)*0.2,0)+IF(J31&gt;0,IF(E31&gt;0,VLOOKUP(E31,'VMA Tabelle'!A:C,2,0),28)*0.4,0)+IF(K31&gt;0,IF(E31&gt;0,VLOOKUP(E31,'VMA Tabelle'!A:C,2,0),28)*0.4,0))</f>
        <v>0</v>
      </c>
      <c r="Q31" s="9">
        <f>IF(L31&gt;0,IF(E31&gt;0,VLOOKUP(E31,'VMA Tabelle'!A:D,3,0),20),0)</f>
        <v>0</v>
      </c>
      <c r="R31" s="14"/>
    </row>
    <row r="32" spans="1:18" x14ac:dyDescent="0.25">
      <c r="A32" s="42"/>
      <c r="B32" s="43"/>
      <c r="C32" s="44"/>
      <c r="D32" s="43"/>
      <c r="E32" s="43"/>
      <c r="F32" s="43"/>
      <c r="G32" s="48"/>
      <c r="H32" s="49"/>
      <c r="I32" s="49"/>
      <c r="J32" s="49"/>
      <c r="K32" s="49"/>
      <c r="L32" s="50"/>
      <c r="M32" s="4">
        <f t="shared" si="0"/>
        <v>0</v>
      </c>
      <c r="N32" s="8">
        <f>IF(ISNA(VLOOKUP(E32,'VMA Tabelle'!$A$5:$C$245,3,FALSE))=TRUE,0,IF(M32=Listenvorgaben!$C$3,VLOOKUP(E32,'VMA Tabelle'!$A$5:$C$245,2,FALSE),IF(OR(M32&gt;0,H32&gt;0),VLOOKUP(E32,'VMA Tabelle'!$A$5:$C$245,3,FALSE),0)))</f>
        <v>0</v>
      </c>
      <c r="O32" s="8">
        <f>IF(E32&gt;0,0,IF(M32=Listenvorgaben!$C$3,28,IF(OR(M32&gt;Listenvorgaben!$C$2,H32&gt;0),14,0)))</f>
        <v>0</v>
      </c>
      <c r="P32" s="8">
        <f>MIN(N32+O32,IF(I32&gt;0,IF(E32&gt;0,VLOOKUP(E32,'VMA Tabelle'!A:C,2,0),28)*0.2,0)+IF(J32&gt;0,IF(E32&gt;0,VLOOKUP(E32,'VMA Tabelle'!A:C,2,0),28)*0.4,0)+IF(K32&gt;0,IF(E32&gt;0,VLOOKUP(E32,'VMA Tabelle'!A:C,2,0),28)*0.4,0))</f>
        <v>0</v>
      </c>
      <c r="Q32" s="9">
        <f>IF(L32&gt;0,IF(E32&gt;0,VLOOKUP(E32,'VMA Tabelle'!A:D,3,0),20),0)</f>
        <v>0</v>
      </c>
      <c r="R32" s="14"/>
    </row>
    <row r="33" spans="1:18" x14ac:dyDescent="0.25">
      <c r="A33" s="42"/>
      <c r="B33" s="43"/>
      <c r="C33" s="44"/>
      <c r="D33" s="43"/>
      <c r="E33" s="43"/>
      <c r="F33" s="43"/>
      <c r="G33" s="48"/>
      <c r="H33" s="49"/>
      <c r="I33" s="49"/>
      <c r="J33" s="49"/>
      <c r="K33" s="49"/>
      <c r="L33" s="50"/>
      <c r="M33" s="4">
        <f t="shared" si="0"/>
        <v>0</v>
      </c>
      <c r="N33" s="8">
        <f>IF(ISNA(VLOOKUP(E33,'VMA Tabelle'!$A$5:$C$245,3,FALSE))=TRUE,0,IF(M33=Listenvorgaben!$C$3,VLOOKUP(E33,'VMA Tabelle'!$A$5:$C$245,2,FALSE),IF(OR(M33&gt;0,H33&gt;0),VLOOKUP(E33,'VMA Tabelle'!$A$5:$C$245,3,FALSE),0)))</f>
        <v>0</v>
      </c>
      <c r="O33" s="8">
        <f>IF(E33&gt;0,0,IF(M33=Listenvorgaben!$C$3,28,IF(OR(M33&gt;Listenvorgaben!$C$2,H33&gt;0),14,0)))</f>
        <v>0</v>
      </c>
      <c r="P33" s="8">
        <f>MIN(N33+O33,IF(I33&gt;0,IF(E33&gt;0,VLOOKUP(E33,'VMA Tabelle'!A:C,2,0),28)*0.2,0)+IF(J33&gt;0,IF(E33&gt;0,VLOOKUP(E33,'VMA Tabelle'!A:C,2,0),28)*0.4,0)+IF(K33&gt;0,IF(E33&gt;0,VLOOKUP(E33,'VMA Tabelle'!A:C,2,0),28)*0.4,0))</f>
        <v>0</v>
      </c>
      <c r="Q33" s="9">
        <f>IF(L33&gt;0,IF(E33&gt;0,VLOOKUP(E33,'VMA Tabelle'!A:D,3,0),20),0)</f>
        <v>0</v>
      </c>
      <c r="R33" s="14"/>
    </row>
    <row r="34" spans="1:18" x14ac:dyDescent="0.25">
      <c r="A34" s="42"/>
      <c r="B34" s="43"/>
      <c r="C34" s="44"/>
      <c r="D34" s="43"/>
      <c r="E34" s="43"/>
      <c r="F34" s="43"/>
      <c r="G34" s="48"/>
      <c r="H34" s="49"/>
      <c r="I34" s="49"/>
      <c r="J34" s="49"/>
      <c r="K34" s="49"/>
      <c r="L34" s="50"/>
      <c r="M34" s="4">
        <f t="shared" si="0"/>
        <v>0</v>
      </c>
      <c r="N34" s="8">
        <f>IF(ISNA(VLOOKUP(E34,'VMA Tabelle'!$A$5:$C$245,3,FALSE))=TRUE,0,IF(M34=Listenvorgaben!$C$3,VLOOKUP(E34,'VMA Tabelle'!$A$5:$C$245,2,FALSE),IF(OR(M34&gt;0,H34&gt;0),VLOOKUP(E34,'VMA Tabelle'!$A$5:$C$245,3,FALSE),0)))</f>
        <v>0</v>
      </c>
      <c r="O34" s="8">
        <f>IF(E34&gt;0,0,IF(M34=Listenvorgaben!$C$3,28,IF(OR(M34&gt;Listenvorgaben!$C$2,H34&gt;0),14,0)))</f>
        <v>0</v>
      </c>
      <c r="P34" s="8">
        <f>MIN(N34+O34,IF(I34&gt;0,IF(E34&gt;0,VLOOKUP(E34,'VMA Tabelle'!A:C,2,0),28)*0.2,0)+IF(J34&gt;0,IF(E34&gt;0,VLOOKUP(E34,'VMA Tabelle'!A:C,2,0),28)*0.4,0)+IF(K34&gt;0,IF(E34&gt;0,VLOOKUP(E34,'VMA Tabelle'!A:C,2,0),28)*0.4,0))</f>
        <v>0</v>
      </c>
      <c r="Q34" s="9">
        <f>IF(L34&gt;0,IF(E34&gt;0,VLOOKUP(E34,'VMA Tabelle'!A:D,3,0),20),0)</f>
        <v>0</v>
      </c>
      <c r="R34" s="14"/>
    </row>
    <row r="35" spans="1:18" x14ac:dyDescent="0.25">
      <c r="A35" s="51"/>
      <c r="B35" s="52"/>
      <c r="C35" s="53"/>
      <c r="D35" s="52"/>
      <c r="E35" s="52"/>
      <c r="F35" s="52"/>
      <c r="G35" s="54"/>
      <c r="H35" s="55"/>
      <c r="I35" s="55"/>
      <c r="J35" s="55"/>
      <c r="K35" s="55"/>
      <c r="L35" s="56"/>
      <c r="M35" s="4">
        <f t="shared" si="0"/>
        <v>0</v>
      </c>
      <c r="N35" s="8">
        <f>IF(ISNA(VLOOKUP(E35,'VMA Tabelle'!$A$5:$C$245,3,FALSE))=TRUE,0,IF(M35=Listenvorgaben!$C$3,VLOOKUP(E35,'VMA Tabelle'!$A$5:$C$245,2,FALSE),IF(OR(M35&gt;0,H35&gt;0),VLOOKUP(E35,'VMA Tabelle'!$A$5:$C$245,3,FALSE),0)))</f>
        <v>0</v>
      </c>
      <c r="O35" s="8">
        <f>IF(E35&gt;0,0,IF(M35=Listenvorgaben!$C$3,28,IF(OR(M35&gt;Listenvorgaben!$C$2,H35&gt;0),14,0)))</f>
        <v>0</v>
      </c>
      <c r="P35" s="8">
        <f>MIN(N35+O35,IF(I35&gt;0,IF(E35&gt;0,VLOOKUP(E35,'VMA Tabelle'!A:C,2,0),28)*0.2,0)+IF(J35&gt;0,IF(E35&gt;0,VLOOKUP(E35,'VMA Tabelle'!A:C,2,0),28)*0.4,0)+IF(K35&gt;0,IF(E35&gt;0,VLOOKUP(E35,'VMA Tabelle'!A:C,2,0),28)*0.4,0))</f>
        <v>0</v>
      </c>
      <c r="Q35" s="9">
        <f>IF(L35&gt;0,IF(E35&gt;0,VLOOKUP(E35,'VMA Tabelle'!A:D,3,0),20),0)</f>
        <v>0</v>
      </c>
    </row>
    <row r="36" spans="1:18" x14ac:dyDescent="0.25">
      <c r="A36" s="84"/>
      <c r="M36" s="18" t="s">
        <v>5</v>
      </c>
      <c r="N36" s="19">
        <f>SUM(N9:N35)</f>
        <v>0</v>
      </c>
      <c r="O36" s="19">
        <f>SUM(O9:O35)</f>
        <v>0</v>
      </c>
      <c r="P36" s="19">
        <f>SUM(P9:P35)</f>
        <v>0</v>
      </c>
      <c r="Q36" s="19">
        <f>SUM(Q9:Q35)</f>
        <v>0</v>
      </c>
    </row>
    <row r="37" spans="1:18" x14ac:dyDescent="0.25">
      <c r="L37" s="20" t="s">
        <v>39</v>
      </c>
      <c r="M37" s="79">
        <v>1</v>
      </c>
      <c r="N37" s="19">
        <f>+N36*$M$37</f>
        <v>0</v>
      </c>
      <c r="O37" s="19">
        <f>+O36*$M$37</f>
        <v>0</v>
      </c>
      <c r="P37" s="21">
        <f>-SUM(P9:P34)</f>
        <v>0</v>
      </c>
      <c r="Q37" s="19">
        <f>+Q36</f>
        <v>0</v>
      </c>
    </row>
    <row r="38" spans="1:18" s="12" customFormat="1" ht="18.75" x14ac:dyDescent="0.3">
      <c r="A38" s="22"/>
      <c r="B38" s="23"/>
      <c r="C38" s="24"/>
      <c r="G38" s="25"/>
      <c r="M38" s="26"/>
      <c r="N38" s="26"/>
      <c r="O38" s="27"/>
      <c r="P38" s="28" t="s">
        <v>36</v>
      </c>
      <c r="Q38" s="29">
        <f>SUM(N37:Q37)</f>
        <v>0</v>
      </c>
    </row>
    <row r="40" spans="1:18" x14ac:dyDescent="0.25">
      <c r="M40" s="30" t="s">
        <v>40</v>
      </c>
      <c r="N40" s="31">
        <f>MIN(N37-N36,N36)</f>
        <v>0</v>
      </c>
      <c r="O40" s="31">
        <f>MIN(O37-O36,O36)</f>
        <v>0</v>
      </c>
      <c r="P40" s="31"/>
      <c r="Q40" s="32">
        <f>MIN(N40+O40,Q38)</f>
        <v>0</v>
      </c>
    </row>
    <row r="41" spans="1:18" x14ac:dyDescent="0.25">
      <c r="M41" s="33" t="s">
        <v>41</v>
      </c>
      <c r="N41" s="34">
        <f>IF((N37-N36-N40)&gt;0,(N37-N36-N40),0)</f>
        <v>0</v>
      </c>
      <c r="O41" s="34">
        <f>IF((O37-O36-O40)&gt;0,(O37-O36-O40),0)</f>
        <v>0</v>
      </c>
      <c r="Q41" s="32">
        <f>MIN(N41+O41,Q38-Q40)</f>
        <v>0</v>
      </c>
    </row>
  </sheetData>
  <sheetProtection insertRows="0"/>
  <dataValidations count="3">
    <dataValidation errorStyle="information" allowBlank="1" showInputMessage="1" showErrorMessage="1" error="Sie müssen die Initialien zwei bis dreistellig eingeben." prompt="Bitte hier die Initalien eingeben: Max Schulze = MS" sqref="F5:F6"/>
    <dataValidation type="textLength" errorStyle="information" allowBlank="1" showInputMessage="1" showErrorMessage="1" error="Sie müssen die Initialien zwei bis dreistellig eingeben." prompt="Bitte hier die Initalien eingeben: Max Schulze = MS" sqref="M3:M4">
      <formula1>2</formula1>
      <formula2>3</formula2>
    </dataValidation>
    <dataValidation type="list" allowBlank="1" showInputMessage="1" showErrorMessage="1" sqref="E36:E1048576">
      <formula1>#REF!</formula1>
    </dataValidation>
  </dataValidations>
  <pageMargins left="0.25" right="0.25" top="0.73666666666666669" bottom="0.75" header="0.3" footer="0.3"/>
  <pageSetup paperSize="9" scale="67" fitToHeight="0" orientation="landscape" r:id="rId1"/>
  <headerFooter>
    <oddFooter>&amp;L&amp;8Dateiversion 1.0 - 11.09.2017&amp;C&amp;9www.gkk-steuerberatung.de&amp;R&amp;9Seite &amp;P/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'VMA Tabelle'!$A:$A</xm:f>
          </x14:formula1>
          <xm:sqref>E9:E35</xm:sqref>
        </x14:dataValidation>
        <x14:dataValidation type="list" allowBlank="1" showInputMessage="1" showErrorMessage="1">
          <x14:formula1>
            <xm:f>Listenvorgaben!E1:E12</xm:f>
          </x14:formula1>
          <xm:sqref>D5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view="pageLayout" topLeftCell="A2" zoomScale="85" zoomScaleNormal="80" zoomScalePageLayoutView="85" workbookViewId="0">
      <selection activeCell="P28" sqref="P28"/>
    </sheetView>
  </sheetViews>
  <sheetFormatPr baseColWidth="10" defaultRowHeight="15" x14ac:dyDescent="0.25"/>
  <cols>
    <col min="1" max="1" width="8.140625" style="15" customWidth="1"/>
    <col min="2" max="2" width="6" style="10" customWidth="1"/>
    <col min="3" max="3" width="7" style="16" customWidth="1"/>
    <col min="4" max="4" width="22.140625" style="10" customWidth="1"/>
    <col min="5" max="5" width="22" style="10" customWidth="1"/>
    <col min="6" max="6" width="19.140625" style="10" customWidth="1"/>
    <col min="7" max="7" width="31.5703125" style="17" customWidth="1"/>
    <col min="8" max="8" width="9.85546875" style="10" bestFit="1" customWidth="1"/>
    <col min="9" max="9" width="6.5703125" style="10" customWidth="1"/>
    <col min="10" max="10" width="7.7109375" style="10" bestFit="1" customWidth="1"/>
    <col min="11" max="11" width="7.5703125" style="10" customWidth="1"/>
    <col min="12" max="12" width="8.85546875" style="10" customWidth="1"/>
    <col min="13" max="13" width="9.140625" style="10" customWidth="1"/>
    <col min="14" max="15" width="11" style="34" bestFit="1" customWidth="1"/>
    <col min="16" max="17" width="11.42578125" style="34"/>
    <col min="18" max="16384" width="11.42578125" style="10"/>
  </cols>
  <sheetData>
    <row r="1" spans="1:18" ht="21.75" customHeight="1" x14ac:dyDescent="0.35">
      <c r="A1" s="80" t="s">
        <v>46</v>
      </c>
      <c r="B1" s="81"/>
      <c r="C1" s="82"/>
      <c r="D1" s="83"/>
      <c r="E1" s="81"/>
      <c r="F1" s="58" t="s">
        <v>47</v>
      </c>
      <c r="G1" s="10"/>
      <c r="H1" s="59"/>
      <c r="K1" s="58" t="str">
        <f>CONCATENATE('202012'!$M$3,'202012'!$D$3,'202012'!D5)</f>
        <v>202012</v>
      </c>
      <c r="L1" s="23"/>
      <c r="M1" s="23"/>
    </row>
    <row r="2" spans="1:18" ht="12.75" customHeight="1" x14ac:dyDescent="0.35">
      <c r="A2" s="57"/>
    </row>
    <row r="3" spans="1:18" s="11" customFormat="1" ht="27" customHeight="1" x14ac:dyDescent="0.25">
      <c r="C3" s="60" t="s">
        <v>9</v>
      </c>
      <c r="D3" s="69">
        <v>2020</v>
      </c>
      <c r="E3" s="62" t="s">
        <v>7</v>
      </c>
      <c r="F3" s="64" t="s">
        <v>48</v>
      </c>
      <c r="G3" s="77"/>
      <c r="H3" s="61"/>
      <c r="I3" s="61"/>
      <c r="J3" s="61"/>
      <c r="K3" s="62" t="s">
        <v>10</v>
      </c>
      <c r="L3" s="76"/>
      <c r="M3" s="6"/>
      <c r="N3" s="34"/>
    </row>
    <row r="4" spans="1:18" s="11" customFormat="1" ht="12.75" customHeight="1" x14ac:dyDescent="0.25">
      <c r="A4" s="60"/>
      <c r="B4" s="5"/>
      <c r="C4" s="61"/>
      <c r="D4" s="5"/>
      <c r="E4" s="62"/>
      <c r="F4" s="67"/>
      <c r="G4" s="68"/>
      <c r="H4" s="61"/>
      <c r="I4" s="61"/>
      <c r="J4" s="61"/>
      <c r="K4" s="62"/>
      <c r="L4" s="66"/>
      <c r="M4" s="6"/>
      <c r="N4" s="34"/>
    </row>
    <row r="5" spans="1:18" ht="26.25" customHeight="1" x14ac:dyDescent="0.25">
      <c r="C5" s="70" t="s">
        <v>8</v>
      </c>
      <c r="D5" s="71" t="s">
        <v>28</v>
      </c>
      <c r="E5" s="62" t="s">
        <v>38</v>
      </c>
      <c r="F5" s="65"/>
      <c r="G5" s="78"/>
      <c r="K5" s="18" t="s">
        <v>45</v>
      </c>
      <c r="L5" s="76"/>
    </row>
    <row r="6" spans="1:18" ht="12.75" customHeight="1" x14ac:dyDescent="0.25">
      <c r="E6" s="62"/>
      <c r="F6" s="7"/>
    </row>
    <row r="7" spans="1:18" s="12" customFormat="1" ht="18.75" x14ac:dyDescent="0.3">
      <c r="A7" s="22"/>
      <c r="B7" s="23" t="s">
        <v>42</v>
      </c>
      <c r="C7" s="24"/>
      <c r="G7" s="25"/>
      <c r="L7" s="10"/>
      <c r="M7" s="10"/>
      <c r="N7" s="63"/>
      <c r="O7" s="63"/>
      <c r="P7" s="63"/>
      <c r="Q7" s="63"/>
    </row>
    <row r="8" spans="1:18" s="13" customFormat="1" ht="63" customHeight="1" x14ac:dyDescent="0.25">
      <c r="A8" s="73" t="s">
        <v>6</v>
      </c>
      <c r="B8" s="72" t="s">
        <v>2</v>
      </c>
      <c r="C8" s="72" t="s">
        <v>3</v>
      </c>
      <c r="D8" s="72" t="s">
        <v>1</v>
      </c>
      <c r="E8" s="72" t="s">
        <v>12</v>
      </c>
      <c r="F8" s="72" t="s">
        <v>44</v>
      </c>
      <c r="G8" s="72" t="s">
        <v>0</v>
      </c>
      <c r="H8" s="75" t="s">
        <v>35</v>
      </c>
      <c r="I8" s="75" t="s">
        <v>30</v>
      </c>
      <c r="J8" s="75" t="s">
        <v>31</v>
      </c>
      <c r="K8" s="75" t="s">
        <v>32</v>
      </c>
      <c r="L8" s="75" t="s">
        <v>43</v>
      </c>
      <c r="M8" s="72" t="s">
        <v>4</v>
      </c>
      <c r="N8" s="72" t="s">
        <v>33</v>
      </c>
      <c r="O8" s="72" t="s">
        <v>34</v>
      </c>
      <c r="P8" s="72" t="s">
        <v>29</v>
      </c>
      <c r="Q8" s="74" t="s">
        <v>37</v>
      </c>
    </row>
    <row r="9" spans="1:18" x14ac:dyDescent="0.25">
      <c r="A9" s="35"/>
      <c r="B9" s="36"/>
      <c r="C9" s="37"/>
      <c r="D9" s="38"/>
      <c r="E9" s="38" t="s">
        <v>54</v>
      </c>
      <c r="F9" s="39"/>
      <c r="G9" s="39"/>
      <c r="H9" s="40"/>
      <c r="I9" s="40"/>
      <c r="J9" s="40"/>
      <c r="K9" s="40"/>
      <c r="L9" s="41"/>
      <c r="M9" s="4">
        <f>+C9-B9</f>
        <v>0</v>
      </c>
      <c r="N9" s="8">
        <f>IF(ISNA(VLOOKUP(E9,'VMA Tabelle'!$A$5:$C$245,3,FALSE))=TRUE,0,IF(M9=Listenvorgaben!$C$3,VLOOKUP(E9,'VMA Tabelle'!$A$5:$C$245,2,FALSE),IF(OR(M9&gt;0,H9&gt;0),VLOOKUP(E9,'VMA Tabelle'!$A$5:$C$245,3,FALSE),0)))</f>
        <v>0</v>
      </c>
      <c r="O9" s="8">
        <f>IF(E9&gt;0,0,IF(M9=Listenvorgaben!$C$3,28,IF(OR(M9&gt;Listenvorgaben!$C$2,H9&gt;0),14,0)))</f>
        <v>0</v>
      </c>
      <c r="P9" s="8">
        <f>MIN(N9+O9,IF(I9&gt;0,IF(E9&gt;0,VLOOKUP(E9,'VMA Tabelle'!A:C,2,0),28)*0.2,0)+IF(J9&gt;0,IF(E9&gt;0,VLOOKUP(E9,'VMA Tabelle'!A:C,2,0),28)*0.4,0)+IF(K9&gt;0,IF(E9&gt;0,VLOOKUP(E9,'VMA Tabelle'!A:C,2,0),28)*0.4,0))</f>
        <v>0</v>
      </c>
      <c r="Q9" s="9">
        <f>IF(L9&gt;0,IF(E9&gt;0,VLOOKUP(E9,'VMA Tabelle'!A:D,3,0),20),0)</f>
        <v>0</v>
      </c>
      <c r="R9" s="14"/>
    </row>
    <row r="10" spans="1:18" x14ac:dyDescent="0.25">
      <c r="A10" s="42"/>
      <c r="B10" s="44"/>
      <c r="C10" s="44"/>
      <c r="D10" s="43"/>
      <c r="E10" s="43"/>
      <c r="F10" s="43"/>
      <c r="G10" s="45"/>
      <c r="H10" s="46"/>
      <c r="I10" s="46"/>
      <c r="J10" s="46"/>
      <c r="K10" s="46"/>
      <c r="L10" s="47"/>
      <c r="M10" s="4">
        <f t="shared" ref="M10:M35" si="0">+C10-B10</f>
        <v>0</v>
      </c>
      <c r="N10" s="8">
        <f>IF(ISNA(VLOOKUP(E10,'VMA Tabelle'!$A$5:$C$245,3,FALSE))=TRUE,0,IF(M10=Listenvorgaben!$C$3,VLOOKUP(E10,'VMA Tabelle'!$A$5:$C$245,2,FALSE),IF(OR(M10&gt;0,H10&gt;0),VLOOKUP(E10,'VMA Tabelle'!$A$5:$C$245,3,FALSE),0)))</f>
        <v>0</v>
      </c>
      <c r="O10" s="8">
        <f>IF(E10&gt;0,0,IF(M10=Listenvorgaben!$C$3,28,IF(OR(M10&gt;Listenvorgaben!$C$2,H10&gt;0),14,0)))</f>
        <v>0</v>
      </c>
      <c r="P10" s="8">
        <f>MIN(N10+O10,IF(I10&gt;0,IF(E10&gt;0,VLOOKUP(E10,'VMA Tabelle'!A:C,2,0),28)*0.2,0)+IF(J10&gt;0,IF(E10&gt;0,VLOOKUP(E10,'VMA Tabelle'!A:C,2,0),28)*0.4,0)+IF(K10&gt;0,IF(E10&gt;0,VLOOKUP(E10,'VMA Tabelle'!A:C,2,0),28)*0.4,0))</f>
        <v>0</v>
      </c>
      <c r="Q10" s="9">
        <f>IF(L10&gt;0,IF(E10&gt;0,VLOOKUP(E10,'VMA Tabelle'!A:D,3,0),20),0)</f>
        <v>0</v>
      </c>
      <c r="R10" s="14"/>
    </row>
    <row r="11" spans="1:18" x14ac:dyDescent="0.25">
      <c r="A11" s="42"/>
      <c r="B11" s="44"/>
      <c r="C11" s="44"/>
      <c r="D11" s="43"/>
      <c r="E11" s="43"/>
      <c r="F11" s="43"/>
      <c r="G11" s="45"/>
      <c r="H11" s="49"/>
      <c r="I11" s="49"/>
      <c r="J11" s="49"/>
      <c r="K11" s="49"/>
      <c r="L11" s="50"/>
      <c r="M11" s="4">
        <f t="shared" si="0"/>
        <v>0</v>
      </c>
      <c r="N11" s="8">
        <f>IF(ISNA(VLOOKUP(E11,'VMA Tabelle'!$A$5:$C$245,3,FALSE))=TRUE,0,IF(M11=Listenvorgaben!$C$3,VLOOKUP(E11,'VMA Tabelle'!$A$5:$C$245,2,FALSE),IF(OR(M11&gt;0,H11&gt;0),VLOOKUP(E11,'VMA Tabelle'!$A$5:$C$245,3,FALSE),0)))</f>
        <v>0</v>
      </c>
      <c r="O11" s="8">
        <f>IF(E11&gt;0,0,IF(M11=Listenvorgaben!$C$3,28,IF(OR(M11&gt;Listenvorgaben!$C$2,H11&gt;0),14,0)))</f>
        <v>0</v>
      </c>
      <c r="P11" s="8">
        <f>MIN(N11+O11,IF(I11&gt;0,IF(E11&gt;0,VLOOKUP(E11,'VMA Tabelle'!A:C,2,0),28)*0.2,0)+IF(J11&gt;0,IF(E11&gt;0,VLOOKUP(E11,'VMA Tabelle'!A:C,2,0),28)*0.4,0)+IF(K11&gt;0,IF(E11&gt;0,VLOOKUP(E11,'VMA Tabelle'!A:C,2,0),28)*0.4,0))</f>
        <v>0</v>
      </c>
      <c r="Q11" s="9">
        <f>IF(L11&gt;0,IF(E11&gt;0,VLOOKUP(E11,'VMA Tabelle'!A:D,3,0),20),0)</f>
        <v>0</v>
      </c>
      <c r="R11" s="14"/>
    </row>
    <row r="12" spans="1:18" x14ac:dyDescent="0.25">
      <c r="A12" s="42"/>
      <c r="B12" s="44"/>
      <c r="C12" s="44"/>
      <c r="D12" s="43"/>
      <c r="E12" s="43"/>
      <c r="F12" s="43"/>
      <c r="G12" s="45"/>
      <c r="H12" s="46"/>
      <c r="I12" s="46"/>
      <c r="J12" s="46"/>
      <c r="K12" s="46"/>
      <c r="L12" s="47"/>
      <c r="M12" s="4">
        <f t="shared" si="0"/>
        <v>0</v>
      </c>
      <c r="N12" s="8">
        <f>IF(ISNA(VLOOKUP(E12,'VMA Tabelle'!$A$5:$C$245,3,FALSE))=TRUE,0,IF(M12=Listenvorgaben!$C$3,VLOOKUP(E12,'VMA Tabelle'!$A$5:$C$245,2,FALSE),IF(OR(M12&gt;0,H12&gt;0),VLOOKUP(E12,'VMA Tabelle'!$A$5:$C$245,3,FALSE),0)))</f>
        <v>0</v>
      </c>
      <c r="O12" s="8">
        <f>IF(E12&gt;0,0,IF(M12=Listenvorgaben!$C$3,28,IF(OR(M12&gt;Listenvorgaben!$C$2,H12&gt;0),14,0)))</f>
        <v>0</v>
      </c>
      <c r="P12" s="8">
        <f>MIN(N12+O12,IF(I12&gt;0,IF(E12&gt;0,VLOOKUP(E12,'VMA Tabelle'!A:C,2,0),28)*0.2,0)+IF(J12&gt;0,IF(E12&gt;0,VLOOKUP(E12,'VMA Tabelle'!A:C,2,0),28)*0.4,0)+IF(K12&gt;0,IF(E12&gt;0,VLOOKUP(E12,'VMA Tabelle'!A:C,2,0),28)*0.4,0))</f>
        <v>0</v>
      </c>
      <c r="Q12" s="9">
        <f>IF(L12&gt;0,IF(E12&gt;0,VLOOKUP(E12,'VMA Tabelle'!A:D,3,0),20),0)</f>
        <v>0</v>
      </c>
      <c r="R12" s="14"/>
    </row>
    <row r="13" spans="1:18" x14ac:dyDescent="0.25">
      <c r="A13" s="42"/>
      <c r="B13" s="44"/>
      <c r="C13" s="44"/>
      <c r="D13" s="43"/>
      <c r="E13" s="43"/>
      <c r="F13" s="43"/>
      <c r="G13" s="45"/>
      <c r="H13" s="46"/>
      <c r="I13" s="46"/>
      <c r="J13" s="46"/>
      <c r="K13" s="46"/>
      <c r="L13" s="47"/>
      <c r="M13" s="4">
        <f t="shared" si="0"/>
        <v>0</v>
      </c>
      <c r="N13" s="8">
        <f>IF(ISNA(VLOOKUP(E13,'VMA Tabelle'!$A$5:$C$245,3,FALSE))=TRUE,0,IF(M13=Listenvorgaben!$C$3,VLOOKUP(E13,'VMA Tabelle'!$A$5:$C$245,2,FALSE),IF(OR(M13&gt;0,H13&gt;0),VLOOKUP(E13,'VMA Tabelle'!$A$5:$C$245,3,FALSE),0)))</f>
        <v>0</v>
      </c>
      <c r="O13" s="8">
        <f>IF(E13&gt;0,0,IF(M13=Listenvorgaben!$C$3,28,IF(OR(M13&gt;Listenvorgaben!$C$2,H13&gt;0),14,0)))</f>
        <v>0</v>
      </c>
      <c r="P13" s="8">
        <f>MIN(N13+O13,IF(I13&gt;0,IF(E13&gt;0,VLOOKUP(E13,'VMA Tabelle'!A:C,2,0),28)*0.2,0)+IF(J13&gt;0,IF(E13&gt;0,VLOOKUP(E13,'VMA Tabelle'!A:C,2,0),28)*0.4,0)+IF(K13&gt;0,IF(E13&gt;0,VLOOKUP(E13,'VMA Tabelle'!A:C,2,0),28)*0.4,0))</f>
        <v>0</v>
      </c>
      <c r="Q13" s="9">
        <f>IF(L13&gt;0,IF(E13&gt;0,VLOOKUP(E13,'VMA Tabelle'!A:D,3,0),20),0)</f>
        <v>0</v>
      </c>
      <c r="R13" s="14"/>
    </row>
    <row r="14" spans="1:18" x14ac:dyDescent="0.25">
      <c r="A14" s="42"/>
      <c r="B14" s="44"/>
      <c r="C14" s="44"/>
      <c r="D14" s="43"/>
      <c r="E14" s="43"/>
      <c r="F14" s="43"/>
      <c r="G14" s="45"/>
      <c r="H14" s="46"/>
      <c r="I14" s="46"/>
      <c r="J14" s="46"/>
      <c r="K14" s="46"/>
      <c r="L14" s="47"/>
      <c r="M14" s="4">
        <f t="shared" si="0"/>
        <v>0</v>
      </c>
      <c r="N14" s="8">
        <f>IF(ISNA(VLOOKUP(E14,'VMA Tabelle'!$A$5:$C$245,3,FALSE))=TRUE,0,IF(M14=Listenvorgaben!$C$3,VLOOKUP(E14,'VMA Tabelle'!$A$5:$C$245,2,FALSE),IF(OR(M14&gt;0,H14&gt;0),VLOOKUP(E14,'VMA Tabelle'!$A$5:$C$245,3,FALSE),0)))</f>
        <v>0</v>
      </c>
      <c r="O14" s="8">
        <f>IF(E14&gt;0,0,IF(M14=Listenvorgaben!$C$3,28,IF(OR(M14&gt;Listenvorgaben!$C$2,H14&gt;0),14,0)))</f>
        <v>0</v>
      </c>
      <c r="P14" s="8">
        <f>MIN(N14+O14,IF(I14&gt;0,IF(E14&gt;0,VLOOKUP(E14,'VMA Tabelle'!A:C,2,0),28)*0.2,0)+IF(J14&gt;0,IF(E14&gt;0,VLOOKUP(E14,'VMA Tabelle'!A:C,2,0),28)*0.4,0)+IF(K14&gt;0,IF(E14&gt;0,VLOOKUP(E14,'VMA Tabelle'!A:C,2,0),28)*0.4,0))</f>
        <v>0</v>
      </c>
      <c r="Q14" s="9">
        <f>IF(L14&gt;0,IF(E14&gt;0,VLOOKUP(E14,'VMA Tabelle'!A:D,3,0),20),0)</f>
        <v>0</v>
      </c>
      <c r="R14" s="14"/>
    </row>
    <row r="15" spans="1:18" x14ac:dyDescent="0.25">
      <c r="A15" s="42"/>
      <c r="B15" s="44"/>
      <c r="C15" s="44"/>
      <c r="D15" s="43"/>
      <c r="E15" s="43"/>
      <c r="F15" s="43"/>
      <c r="G15" s="45"/>
      <c r="H15" s="46"/>
      <c r="I15" s="46"/>
      <c r="J15" s="46"/>
      <c r="K15" s="46"/>
      <c r="L15" s="47"/>
      <c r="M15" s="4">
        <f t="shared" si="0"/>
        <v>0</v>
      </c>
      <c r="N15" s="8">
        <f>IF(ISNA(VLOOKUP(E15,'VMA Tabelle'!$A$5:$C$245,3,FALSE))=TRUE,0,IF(M15=Listenvorgaben!$C$3,VLOOKUP(E15,'VMA Tabelle'!$A$5:$C$245,2,FALSE),IF(OR(M15&gt;0,H15&gt;0),VLOOKUP(E15,'VMA Tabelle'!$A$5:$C$245,3,FALSE),0)))</f>
        <v>0</v>
      </c>
      <c r="O15" s="8">
        <f>IF(E15&gt;0,0,IF(M15=Listenvorgaben!$C$3,28,IF(OR(M15&gt;Listenvorgaben!$C$2,H15&gt;0),14,0)))</f>
        <v>0</v>
      </c>
      <c r="P15" s="8">
        <f>MIN(N15+O15,IF(I15&gt;0,IF(E15&gt;0,VLOOKUP(E15,'VMA Tabelle'!A:C,2,0),28)*0.2,0)+IF(J15&gt;0,IF(E15&gt;0,VLOOKUP(E15,'VMA Tabelle'!A:C,2,0),28)*0.4,0)+IF(K15&gt;0,IF(E15&gt;0,VLOOKUP(E15,'VMA Tabelle'!A:C,2,0),28)*0.4,0))</f>
        <v>0</v>
      </c>
      <c r="Q15" s="9">
        <f>IF(L15&gt;0,IF(E15&gt;0,VLOOKUP(E15,'VMA Tabelle'!A:D,3,0),20),0)</f>
        <v>0</v>
      </c>
      <c r="R15" s="14"/>
    </row>
    <row r="16" spans="1:18" x14ac:dyDescent="0.25">
      <c r="A16" s="42"/>
      <c r="B16" s="43"/>
      <c r="C16" s="44"/>
      <c r="D16" s="43"/>
      <c r="E16" s="43"/>
      <c r="F16" s="43"/>
      <c r="G16" s="48"/>
      <c r="H16" s="49"/>
      <c r="I16" s="49"/>
      <c r="J16" s="49"/>
      <c r="K16" s="49"/>
      <c r="L16" s="50"/>
      <c r="M16" s="4">
        <f t="shared" si="0"/>
        <v>0</v>
      </c>
      <c r="N16" s="8">
        <f>IF(ISNA(VLOOKUP(E16,'VMA Tabelle'!$A$5:$C$245,3,FALSE))=TRUE,0,IF(M16=Listenvorgaben!$C$3,VLOOKUP(E16,'VMA Tabelle'!$A$5:$C$245,2,FALSE),IF(OR(M16&gt;0,H16&gt;0),VLOOKUP(E16,'VMA Tabelle'!$A$5:$C$245,3,FALSE),0)))</f>
        <v>0</v>
      </c>
      <c r="O16" s="8">
        <f>IF(E16&gt;0,0,IF(M16=Listenvorgaben!$C$3,28,IF(OR(M16&gt;Listenvorgaben!$C$2,H16&gt;0),14,0)))</f>
        <v>0</v>
      </c>
      <c r="P16" s="8">
        <f>MIN(N16+O16,IF(I16&gt;0,IF(E16&gt;0,VLOOKUP(E16,'VMA Tabelle'!A:C,2,0),28)*0.2,0)+IF(J16&gt;0,IF(E16&gt;0,VLOOKUP(E16,'VMA Tabelle'!A:C,2,0),28)*0.4,0)+IF(K16&gt;0,IF(E16&gt;0,VLOOKUP(E16,'VMA Tabelle'!A:C,2,0),28)*0.4,0))</f>
        <v>0</v>
      </c>
      <c r="Q16" s="9">
        <f>IF(L16&gt;0,IF(E16&gt;0,VLOOKUP(E16,'VMA Tabelle'!A:D,3,0),20),0)</f>
        <v>0</v>
      </c>
      <c r="R16" s="14"/>
    </row>
    <row r="17" spans="1:18" x14ac:dyDescent="0.25">
      <c r="A17" s="42"/>
      <c r="B17" s="43"/>
      <c r="C17" s="44"/>
      <c r="D17" s="43"/>
      <c r="E17" s="43"/>
      <c r="F17" s="43"/>
      <c r="G17" s="48"/>
      <c r="H17" s="49"/>
      <c r="I17" s="49"/>
      <c r="J17" s="49"/>
      <c r="K17" s="49"/>
      <c r="L17" s="50"/>
      <c r="M17" s="4">
        <f t="shared" si="0"/>
        <v>0</v>
      </c>
      <c r="N17" s="8">
        <f>IF(ISNA(VLOOKUP(E17,'VMA Tabelle'!$A$5:$C$245,3,FALSE))=TRUE,0,IF(M17=Listenvorgaben!$C$3,VLOOKUP(E17,'VMA Tabelle'!$A$5:$C$245,2,FALSE),IF(OR(M17&gt;0,H17&gt;0),VLOOKUP(E17,'VMA Tabelle'!$A$5:$C$245,3,FALSE),0)))</f>
        <v>0</v>
      </c>
      <c r="O17" s="8">
        <f>IF(E17&gt;0,0,IF(M17=Listenvorgaben!$C$3,28,IF(OR(M17&gt;Listenvorgaben!$C$2,H17&gt;0),14,0)))</f>
        <v>0</v>
      </c>
      <c r="P17" s="8">
        <f>MIN(N17+O17,IF(I17&gt;0,IF(E17&gt;0,VLOOKUP(E17,'VMA Tabelle'!A:C,2,0),28)*0.2,0)+IF(J17&gt;0,IF(E17&gt;0,VLOOKUP(E17,'VMA Tabelle'!A:C,2,0),28)*0.4,0)+IF(K17&gt;0,IF(E17&gt;0,VLOOKUP(E17,'VMA Tabelle'!A:C,2,0),28)*0.4,0))</f>
        <v>0</v>
      </c>
      <c r="Q17" s="9">
        <f>IF(L17&gt;0,IF(E17&gt;0,VLOOKUP(E17,'VMA Tabelle'!A:D,3,0),20),0)</f>
        <v>0</v>
      </c>
      <c r="R17" s="14"/>
    </row>
    <row r="18" spans="1:18" x14ac:dyDescent="0.25">
      <c r="A18" s="42"/>
      <c r="B18" s="44"/>
      <c r="C18" s="44"/>
      <c r="D18" s="43"/>
      <c r="E18" s="43"/>
      <c r="F18" s="43"/>
      <c r="G18" s="45"/>
      <c r="H18" s="46"/>
      <c r="I18" s="46"/>
      <c r="J18" s="46"/>
      <c r="K18" s="46"/>
      <c r="L18" s="47"/>
      <c r="M18" s="4">
        <f t="shared" si="0"/>
        <v>0</v>
      </c>
      <c r="N18" s="8">
        <f>IF(ISNA(VLOOKUP(E18,'VMA Tabelle'!$A$5:$C$245,3,FALSE))=TRUE,0,IF(M18=Listenvorgaben!$C$3,VLOOKUP(E18,'VMA Tabelle'!$A$5:$C$245,2,FALSE),IF(OR(M18&gt;0,H18&gt;0),VLOOKUP(E18,'VMA Tabelle'!$A$5:$C$245,3,FALSE),0)))</f>
        <v>0</v>
      </c>
      <c r="O18" s="8">
        <f>IF(E18&gt;0,0,IF(M18=Listenvorgaben!$C$3,28,IF(OR(M18&gt;Listenvorgaben!$C$2,H18&gt;0),14,0)))</f>
        <v>0</v>
      </c>
      <c r="P18" s="8">
        <f>MIN(N18+O18,IF(I18&gt;0,IF(E18&gt;0,VLOOKUP(E18,'VMA Tabelle'!A:C,2,0),28)*0.2,0)+IF(J18&gt;0,IF(E18&gt;0,VLOOKUP(E18,'VMA Tabelle'!A:C,2,0),28)*0.4,0)+IF(K18&gt;0,IF(E18&gt;0,VLOOKUP(E18,'VMA Tabelle'!A:C,2,0),28)*0.4,0))</f>
        <v>0</v>
      </c>
      <c r="Q18" s="9">
        <f>IF(L18&gt;0,IF(E18&gt;0,VLOOKUP(E18,'VMA Tabelle'!A:D,3,0),20),0)</f>
        <v>0</v>
      </c>
      <c r="R18" s="14"/>
    </row>
    <row r="19" spans="1:18" x14ac:dyDescent="0.25">
      <c r="A19" s="42"/>
      <c r="B19" s="43"/>
      <c r="C19" s="44"/>
      <c r="D19" s="43"/>
      <c r="E19" s="43"/>
      <c r="F19" s="43"/>
      <c r="G19" s="48"/>
      <c r="H19" s="49"/>
      <c r="I19" s="49"/>
      <c r="J19" s="49"/>
      <c r="K19" s="49"/>
      <c r="L19" s="50"/>
      <c r="M19" s="4">
        <f t="shared" si="0"/>
        <v>0</v>
      </c>
      <c r="N19" s="8">
        <f>IF(ISNA(VLOOKUP(E19,'VMA Tabelle'!$A$5:$C$245,3,FALSE))=TRUE,0,IF(M19=Listenvorgaben!$C$3,VLOOKUP(E19,'VMA Tabelle'!$A$5:$C$245,2,FALSE),IF(OR(M19&gt;0,H19&gt;0),VLOOKUP(E19,'VMA Tabelle'!$A$5:$C$245,3,FALSE),0)))</f>
        <v>0</v>
      </c>
      <c r="O19" s="8">
        <f>IF(E19&gt;0,0,IF(M19=Listenvorgaben!$C$3,28,IF(OR(M19&gt;Listenvorgaben!$C$2,H19&gt;0),14,0)))</f>
        <v>0</v>
      </c>
      <c r="P19" s="8">
        <f>MIN(N19+O19,IF(I19&gt;0,IF(E19&gt;0,VLOOKUP(E19,'VMA Tabelle'!A:C,2,0),28)*0.2,0)+IF(J19&gt;0,IF(E19&gt;0,VLOOKUP(E19,'VMA Tabelle'!A:C,2,0),28)*0.4,0)+IF(K19&gt;0,IF(E19&gt;0,VLOOKUP(E19,'VMA Tabelle'!A:C,2,0),28)*0.4,0))</f>
        <v>0</v>
      </c>
      <c r="Q19" s="9">
        <f>IF(L19&gt;0,IF(E19&gt;0,VLOOKUP(E19,'VMA Tabelle'!A:D,3,0),20),0)</f>
        <v>0</v>
      </c>
      <c r="R19" s="14"/>
    </row>
    <row r="20" spans="1:18" x14ac:dyDescent="0.25">
      <c r="A20" s="42"/>
      <c r="B20" s="44"/>
      <c r="C20" s="44"/>
      <c r="D20" s="43"/>
      <c r="E20" s="43"/>
      <c r="F20" s="43"/>
      <c r="G20" s="48"/>
      <c r="H20" s="49"/>
      <c r="I20" s="49"/>
      <c r="J20" s="49"/>
      <c r="K20" s="49"/>
      <c r="L20" s="50"/>
      <c r="M20" s="4">
        <f t="shared" si="0"/>
        <v>0</v>
      </c>
      <c r="N20" s="8">
        <f>IF(ISNA(VLOOKUP(E20,'VMA Tabelle'!$A$5:$C$245,3,FALSE))=TRUE,0,IF(M20=Listenvorgaben!$C$3,VLOOKUP(E20,'VMA Tabelle'!$A$5:$C$245,2,FALSE),IF(OR(M20&gt;0,H20&gt;0),VLOOKUP(E20,'VMA Tabelle'!$A$5:$C$245,3,FALSE),0)))</f>
        <v>0</v>
      </c>
      <c r="O20" s="8">
        <f>IF(E20&gt;0,0,IF(M20=Listenvorgaben!$C$3,28,IF(OR(M20&gt;Listenvorgaben!$C$2,H20&gt;0),14,0)))</f>
        <v>0</v>
      </c>
      <c r="P20" s="8">
        <f>MIN(N20+O20,IF(I20&gt;0,IF(E20&gt;0,VLOOKUP(E20,'VMA Tabelle'!A:C,2,0),28)*0.2,0)+IF(J20&gt;0,IF(E20&gt;0,VLOOKUP(E20,'VMA Tabelle'!A:C,2,0),28)*0.4,0)+IF(K20&gt;0,IF(E20&gt;0,VLOOKUP(E20,'VMA Tabelle'!A:C,2,0),28)*0.4,0))</f>
        <v>0</v>
      </c>
      <c r="Q20" s="9">
        <f>IF(L20&gt;0,IF(E20&gt;0,VLOOKUP(E20,'VMA Tabelle'!A:D,3,0),20),0)</f>
        <v>0</v>
      </c>
      <c r="R20" s="14"/>
    </row>
    <row r="21" spans="1:18" x14ac:dyDescent="0.25">
      <c r="A21" s="42"/>
      <c r="B21" s="44"/>
      <c r="C21" s="44"/>
      <c r="D21" s="43"/>
      <c r="E21" s="43"/>
      <c r="F21" s="43"/>
      <c r="G21" s="48"/>
      <c r="H21" s="49"/>
      <c r="I21" s="49"/>
      <c r="J21" s="49"/>
      <c r="K21" s="49"/>
      <c r="L21" s="50"/>
      <c r="M21" s="4">
        <f t="shared" si="0"/>
        <v>0</v>
      </c>
      <c r="N21" s="8">
        <f>IF(ISNA(VLOOKUP(E21,'VMA Tabelle'!$A$5:$C$245,3,FALSE))=TRUE,0,IF(M21=Listenvorgaben!$C$3,VLOOKUP(E21,'VMA Tabelle'!$A$5:$C$245,2,FALSE),IF(OR(M21&gt;0,H21&gt;0),VLOOKUP(E21,'VMA Tabelle'!$A$5:$C$245,3,FALSE),0)))</f>
        <v>0</v>
      </c>
      <c r="O21" s="8">
        <f>IF(E21&gt;0,0,IF(M21=Listenvorgaben!$C$3,28,IF(OR(M21&gt;Listenvorgaben!$C$2,H21&gt;0),14,0)))</f>
        <v>0</v>
      </c>
      <c r="P21" s="8">
        <f>MIN(N21+O21,IF(I21&gt;0,IF(E21&gt;0,VLOOKUP(E21,'VMA Tabelle'!A:C,2,0),28)*0.2,0)+IF(J21&gt;0,IF(E21&gt;0,VLOOKUP(E21,'VMA Tabelle'!A:C,2,0),28)*0.4,0)+IF(K21&gt;0,IF(E21&gt;0,VLOOKUP(E21,'VMA Tabelle'!A:C,2,0),28)*0.4,0))</f>
        <v>0</v>
      </c>
      <c r="Q21" s="9">
        <f>IF(L21&gt;0,IF(E21&gt;0,VLOOKUP(E21,'VMA Tabelle'!A:D,3,0),20),0)</f>
        <v>0</v>
      </c>
      <c r="R21" s="14"/>
    </row>
    <row r="22" spans="1:18" x14ac:dyDescent="0.25">
      <c r="A22" s="42"/>
      <c r="B22" s="44"/>
      <c r="C22" s="44"/>
      <c r="D22" s="43"/>
      <c r="E22" s="43"/>
      <c r="F22" s="43"/>
      <c r="G22" s="48"/>
      <c r="H22" s="49"/>
      <c r="I22" s="49"/>
      <c r="J22" s="49"/>
      <c r="K22" s="49"/>
      <c r="L22" s="50"/>
      <c r="M22" s="4">
        <f t="shared" si="0"/>
        <v>0</v>
      </c>
      <c r="N22" s="8">
        <f>IF(ISNA(VLOOKUP(E22,'VMA Tabelle'!$A$5:$C$245,3,FALSE))=TRUE,0,IF(M22=Listenvorgaben!$C$3,VLOOKUP(E22,'VMA Tabelle'!$A$5:$C$245,2,FALSE),IF(OR(M22&gt;0,H22&gt;0),VLOOKUP(E22,'VMA Tabelle'!$A$5:$C$245,3,FALSE),0)))</f>
        <v>0</v>
      </c>
      <c r="O22" s="8">
        <f>IF(E22&gt;0,0,IF(M22=Listenvorgaben!$C$3,28,IF(OR(M22&gt;Listenvorgaben!$C$2,H22&gt;0),14,0)))</f>
        <v>0</v>
      </c>
      <c r="P22" s="8">
        <f>MIN(N22+O22,IF(I22&gt;0,IF(E22&gt;0,VLOOKUP(E22,'VMA Tabelle'!A:C,2,0),28)*0.2,0)+IF(J22&gt;0,IF(E22&gt;0,VLOOKUP(E22,'VMA Tabelle'!A:C,2,0),28)*0.4,0)+IF(K22&gt;0,IF(E22&gt;0,VLOOKUP(E22,'VMA Tabelle'!A:C,2,0),28)*0.4,0))</f>
        <v>0</v>
      </c>
      <c r="Q22" s="9">
        <f>IF(L22&gt;0,IF(E22&gt;0,VLOOKUP(E22,'VMA Tabelle'!A:D,3,0),20),0)</f>
        <v>0</v>
      </c>
      <c r="R22" s="14"/>
    </row>
    <row r="23" spans="1:18" x14ac:dyDescent="0.25">
      <c r="A23" s="42"/>
      <c r="B23" s="43"/>
      <c r="C23" s="44"/>
      <c r="D23" s="43"/>
      <c r="E23" s="43"/>
      <c r="F23" s="43"/>
      <c r="G23" s="48"/>
      <c r="H23" s="49"/>
      <c r="I23" s="49"/>
      <c r="J23" s="49"/>
      <c r="K23" s="49"/>
      <c r="L23" s="50"/>
      <c r="M23" s="4">
        <f t="shared" si="0"/>
        <v>0</v>
      </c>
      <c r="N23" s="8">
        <f>IF(ISNA(VLOOKUP(E23,'VMA Tabelle'!$A$5:$C$245,3,FALSE))=TRUE,0,IF(M23=Listenvorgaben!$C$3,VLOOKUP(E23,'VMA Tabelle'!$A$5:$C$245,2,FALSE),IF(OR(M23&gt;0,H23&gt;0),VLOOKUP(E23,'VMA Tabelle'!$A$5:$C$245,3,FALSE),0)))</f>
        <v>0</v>
      </c>
      <c r="O23" s="8">
        <f>IF(E23&gt;0,0,IF(M23=Listenvorgaben!$C$3,28,IF(OR(M23&gt;Listenvorgaben!$C$2,H23&gt;0),14,0)))</f>
        <v>0</v>
      </c>
      <c r="P23" s="8">
        <f>MIN(N23+O23,IF(I23&gt;0,IF(E23&gt;0,VLOOKUP(E23,'VMA Tabelle'!A:C,2,0),28)*0.2,0)+IF(J23&gt;0,IF(E23&gt;0,VLOOKUP(E23,'VMA Tabelle'!A:C,2,0),28)*0.4,0)+IF(K23&gt;0,IF(E23&gt;0,VLOOKUP(E23,'VMA Tabelle'!A:C,2,0),28)*0.4,0))</f>
        <v>0</v>
      </c>
      <c r="Q23" s="9">
        <f>IF(L23&gt;0,IF(E23&gt;0,VLOOKUP(E23,'VMA Tabelle'!A:D,3,0),20),0)</f>
        <v>0</v>
      </c>
      <c r="R23" s="14"/>
    </row>
    <row r="24" spans="1:18" x14ac:dyDescent="0.25">
      <c r="A24" s="42"/>
      <c r="B24" s="43"/>
      <c r="C24" s="44"/>
      <c r="D24" s="43"/>
      <c r="E24" s="43"/>
      <c r="F24" s="43"/>
      <c r="G24" s="48"/>
      <c r="H24" s="49"/>
      <c r="I24" s="49"/>
      <c r="J24" s="49"/>
      <c r="K24" s="49"/>
      <c r="L24" s="50"/>
      <c r="M24" s="4">
        <f t="shared" si="0"/>
        <v>0</v>
      </c>
      <c r="N24" s="8">
        <f>IF(ISNA(VLOOKUP(E24,'VMA Tabelle'!$A$5:$C$245,3,FALSE))=TRUE,0,IF(M24=Listenvorgaben!$C$3,VLOOKUP(E24,'VMA Tabelle'!$A$5:$C$245,2,FALSE),IF(OR(M24&gt;0,H24&gt;0),VLOOKUP(E24,'VMA Tabelle'!$A$5:$C$245,3,FALSE),0)))</f>
        <v>0</v>
      </c>
      <c r="O24" s="8">
        <f>IF(E24&gt;0,0,IF(M24=Listenvorgaben!$C$3,28,IF(OR(M24&gt;Listenvorgaben!$C$2,H24&gt;0),14,0)))</f>
        <v>0</v>
      </c>
      <c r="P24" s="8">
        <f>MIN(N24+O24,IF(I24&gt;0,IF(E24&gt;0,VLOOKUP(E24,'VMA Tabelle'!A:C,2,0),28)*0.2,0)+IF(J24&gt;0,IF(E24&gt;0,VLOOKUP(E24,'VMA Tabelle'!A:C,2,0),28)*0.4,0)+IF(K24&gt;0,IF(E24&gt;0,VLOOKUP(E24,'VMA Tabelle'!A:C,2,0),28)*0.4,0))</f>
        <v>0</v>
      </c>
      <c r="Q24" s="9">
        <f>IF(L24&gt;0,IF(E24&gt;0,VLOOKUP(E24,'VMA Tabelle'!A:D,3,0),20),0)</f>
        <v>0</v>
      </c>
      <c r="R24" s="14"/>
    </row>
    <row r="25" spans="1:18" x14ac:dyDescent="0.25">
      <c r="A25" s="42"/>
      <c r="B25" s="43"/>
      <c r="C25" s="44"/>
      <c r="D25" s="43"/>
      <c r="E25" s="43"/>
      <c r="F25" s="43"/>
      <c r="G25" s="48"/>
      <c r="H25" s="49"/>
      <c r="I25" s="49"/>
      <c r="J25" s="49"/>
      <c r="K25" s="49"/>
      <c r="L25" s="50"/>
      <c r="M25" s="4">
        <f t="shared" si="0"/>
        <v>0</v>
      </c>
      <c r="N25" s="8">
        <f>IF(ISNA(VLOOKUP(E25,'VMA Tabelle'!$A$5:$C$245,3,FALSE))=TRUE,0,IF(M25=Listenvorgaben!$C$3,VLOOKUP(E25,'VMA Tabelle'!$A$5:$C$245,2,FALSE),IF(OR(M25&gt;0,H25&gt;0),VLOOKUP(E25,'VMA Tabelle'!$A$5:$C$245,3,FALSE),0)))</f>
        <v>0</v>
      </c>
      <c r="O25" s="8">
        <f>IF(E25&gt;0,0,IF(M25=Listenvorgaben!$C$3,28,IF(OR(M25&gt;Listenvorgaben!$C$2,H25&gt;0),14,0)))</f>
        <v>0</v>
      </c>
      <c r="P25" s="8">
        <f>MIN(N25+O25,IF(I25&gt;0,IF(E25&gt;0,VLOOKUP(E25,'VMA Tabelle'!A:C,2,0),28)*0.2,0)+IF(J25&gt;0,IF(E25&gt;0,VLOOKUP(E25,'VMA Tabelle'!A:C,2,0),28)*0.4,0)+IF(K25&gt;0,IF(E25&gt;0,VLOOKUP(E25,'VMA Tabelle'!A:C,2,0),28)*0.4,0))</f>
        <v>0</v>
      </c>
      <c r="Q25" s="9">
        <f>IF(L25&gt;0,IF(E25&gt;0,VLOOKUP(E25,'VMA Tabelle'!A:D,3,0),20),0)</f>
        <v>0</v>
      </c>
      <c r="R25" s="14"/>
    </row>
    <row r="26" spans="1:18" x14ac:dyDescent="0.25">
      <c r="A26" s="42"/>
      <c r="B26" s="43"/>
      <c r="C26" s="44"/>
      <c r="D26" s="43"/>
      <c r="E26" s="43"/>
      <c r="F26" s="43"/>
      <c r="G26" s="48"/>
      <c r="H26" s="49"/>
      <c r="I26" s="49"/>
      <c r="J26" s="49"/>
      <c r="K26" s="49"/>
      <c r="L26" s="50"/>
      <c r="M26" s="4">
        <f t="shared" si="0"/>
        <v>0</v>
      </c>
      <c r="N26" s="8">
        <f>IF(ISNA(VLOOKUP(E26,'VMA Tabelle'!$A$5:$C$245,3,FALSE))=TRUE,0,IF(M26=Listenvorgaben!$C$3,VLOOKUP(E26,'VMA Tabelle'!$A$5:$C$245,2,FALSE),IF(OR(M26&gt;0,H26&gt;0),VLOOKUP(E26,'VMA Tabelle'!$A$5:$C$245,3,FALSE),0)))</f>
        <v>0</v>
      </c>
      <c r="O26" s="8">
        <f>IF(E26&gt;0,0,IF(M26=Listenvorgaben!$C$3,28,IF(OR(M26&gt;Listenvorgaben!$C$2,H26&gt;0),14,0)))</f>
        <v>0</v>
      </c>
      <c r="P26" s="8">
        <f>MIN(N26+O26,IF(I26&gt;0,IF(E26&gt;0,VLOOKUP(E26,'VMA Tabelle'!A:C,2,0),28)*0.2,0)+IF(J26&gt;0,IF(E26&gt;0,VLOOKUP(E26,'VMA Tabelle'!A:C,2,0),28)*0.4,0)+IF(K26&gt;0,IF(E26&gt;0,VLOOKUP(E26,'VMA Tabelle'!A:C,2,0),28)*0.4,0))</f>
        <v>0</v>
      </c>
      <c r="Q26" s="9">
        <f>IF(L26&gt;0,IF(E26&gt;0,VLOOKUP(E26,'VMA Tabelle'!A:D,3,0),20),0)</f>
        <v>0</v>
      </c>
      <c r="R26" s="14"/>
    </row>
    <row r="27" spans="1:18" x14ac:dyDescent="0.25">
      <c r="A27" s="42"/>
      <c r="B27" s="43"/>
      <c r="C27" s="44"/>
      <c r="D27" s="43"/>
      <c r="E27" s="43"/>
      <c r="F27" s="43"/>
      <c r="G27" s="48"/>
      <c r="H27" s="49"/>
      <c r="I27" s="49"/>
      <c r="J27" s="49"/>
      <c r="K27" s="49"/>
      <c r="L27" s="50"/>
      <c r="M27" s="4">
        <f t="shared" si="0"/>
        <v>0</v>
      </c>
      <c r="N27" s="8">
        <f>IF(ISNA(VLOOKUP(E27,'VMA Tabelle'!$A$5:$C$245,3,FALSE))=TRUE,0,IF(M27=Listenvorgaben!$C$3,VLOOKUP(E27,'VMA Tabelle'!$A$5:$C$245,2,FALSE),IF(OR(M27&gt;0,H27&gt;0),VLOOKUP(E27,'VMA Tabelle'!$A$5:$C$245,3,FALSE),0)))</f>
        <v>0</v>
      </c>
      <c r="O27" s="8">
        <f>IF(E27&gt;0,0,IF(M27=Listenvorgaben!$C$3,28,IF(OR(M27&gt;Listenvorgaben!$C$2,H27&gt;0),14,0)))</f>
        <v>0</v>
      </c>
      <c r="P27" s="8">
        <f>MIN(N27+O27,IF(I27&gt;0,IF(E27&gt;0,VLOOKUP(E27,'VMA Tabelle'!A:C,2,0),28)*0.2,0)+IF(J27&gt;0,IF(E27&gt;0,VLOOKUP(E27,'VMA Tabelle'!A:C,2,0),28)*0.4,0)+IF(K27&gt;0,IF(E27&gt;0,VLOOKUP(E27,'VMA Tabelle'!A:C,2,0),28)*0.4,0))</f>
        <v>0</v>
      </c>
      <c r="Q27" s="9">
        <f>IF(L27&gt;0,IF(E27&gt;0,VLOOKUP(E27,'VMA Tabelle'!A:D,3,0),20),0)</f>
        <v>0</v>
      </c>
      <c r="R27" s="14"/>
    </row>
    <row r="28" spans="1:18" x14ac:dyDescent="0.25">
      <c r="A28" s="42"/>
      <c r="B28" s="43"/>
      <c r="C28" s="44"/>
      <c r="D28" s="43"/>
      <c r="E28" s="43"/>
      <c r="F28" s="43"/>
      <c r="G28" s="48"/>
      <c r="H28" s="49"/>
      <c r="I28" s="49"/>
      <c r="J28" s="49"/>
      <c r="K28" s="49"/>
      <c r="L28" s="50"/>
      <c r="M28" s="4">
        <f t="shared" si="0"/>
        <v>0</v>
      </c>
      <c r="N28" s="8">
        <f>IF(ISNA(VLOOKUP(E28,'VMA Tabelle'!$A$5:$C$245,3,FALSE))=TRUE,0,IF(M28=Listenvorgaben!$C$3,VLOOKUP(E28,'VMA Tabelle'!$A$5:$C$245,2,FALSE),IF(OR(M28&gt;0,H28&gt;0),VLOOKUP(E28,'VMA Tabelle'!$A$5:$C$245,3,FALSE),0)))</f>
        <v>0</v>
      </c>
      <c r="O28" s="8">
        <f>IF(E28&gt;0,0,IF(M28=Listenvorgaben!$C$3,28,IF(OR(M28&gt;Listenvorgaben!$C$2,H28&gt;0),14,0)))</f>
        <v>0</v>
      </c>
      <c r="P28" s="8">
        <f>MIN(N28+O28,IF(I28&gt;0,IF(E28&gt;0,VLOOKUP(E28,'VMA Tabelle'!A:C,2,0),28)*0.2,0)+IF(J28&gt;0,IF(E28&gt;0,VLOOKUP(E28,'VMA Tabelle'!A:C,2,0),28)*0.4,0)+IF(K28&gt;0,IF(E28&gt;0,VLOOKUP(E28,'VMA Tabelle'!A:C,2,0),28)*0.4,0))</f>
        <v>0</v>
      </c>
      <c r="Q28" s="9">
        <f>IF(L28&gt;0,IF(E28&gt;0,VLOOKUP(E28,'VMA Tabelle'!A:D,3,0),20),0)</f>
        <v>0</v>
      </c>
      <c r="R28" s="14"/>
    </row>
    <row r="29" spans="1:18" x14ac:dyDescent="0.25">
      <c r="A29" s="42"/>
      <c r="B29" s="43"/>
      <c r="C29" s="44"/>
      <c r="D29" s="43"/>
      <c r="E29" s="43"/>
      <c r="F29" s="43"/>
      <c r="G29" s="48"/>
      <c r="H29" s="49"/>
      <c r="I29" s="49"/>
      <c r="J29" s="49"/>
      <c r="K29" s="49"/>
      <c r="L29" s="50"/>
      <c r="M29" s="4">
        <f t="shared" si="0"/>
        <v>0</v>
      </c>
      <c r="N29" s="8">
        <f>IF(ISNA(VLOOKUP(E29,'VMA Tabelle'!$A$5:$C$245,3,FALSE))=TRUE,0,IF(M29=Listenvorgaben!$C$3,VLOOKUP(E29,'VMA Tabelle'!$A$5:$C$245,2,FALSE),IF(OR(M29&gt;0,H29&gt;0),VLOOKUP(E29,'VMA Tabelle'!$A$5:$C$245,3,FALSE),0)))</f>
        <v>0</v>
      </c>
      <c r="O29" s="8">
        <f>IF(E29&gt;0,0,IF(M29=Listenvorgaben!$C$3,28,IF(OR(M29&gt;Listenvorgaben!$C$2,H29&gt;0),14,0)))</f>
        <v>0</v>
      </c>
      <c r="P29" s="8">
        <f>MIN(N29+O29,IF(I29&gt;0,IF(E29&gt;0,VLOOKUP(E29,'VMA Tabelle'!A:C,2,0),28)*0.2,0)+IF(J29&gt;0,IF(E29&gt;0,VLOOKUP(E29,'VMA Tabelle'!A:C,2,0),28)*0.4,0)+IF(K29&gt;0,IF(E29&gt;0,VLOOKUP(E29,'VMA Tabelle'!A:C,2,0),28)*0.4,0))</f>
        <v>0</v>
      </c>
      <c r="Q29" s="9">
        <f>IF(L29&gt;0,IF(E29&gt;0,VLOOKUP(E29,'VMA Tabelle'!A:D,3,0),20),0)</f>
        <v>0</v>
      </c>
      <c r="R29" s="14"/>
    </row>
    <row r="30" spans="1:18" x14ac:dyDescent="0.25">
      <c r="A30" s="42"/>
      <c r="B30" s="43"/>
      <c r="C30" s="44"/>
      <c r="D30" s="43"/>
      <c r="E30" s="43"/>
      <c r="F30" s="43"/>
      <c r="G30" s="48"/>
      <c r="H30" s="49"/>
      <c r="I30" s="49"/>
      <c r="J30" s="49"/>
      <c r="K30" s="49"/>
      <c r="L30" s="50"/>
      <c r="M30" s="4">
        <f t="shared" si="0"/>
        <v>0</v>
      </c>
      <c r="N30" s="8">
        <f>IF(ISNA(VLOOKUP(E30,'VMA Tabelle'!$A$5:$C$245,3,FALSE))=TRUE,0,IF(M30=Listenvorgaben!$C$3,VLOOKUP(E30,'VMA Tabelle'!$A$5:$C$245,2,FALSE),IF(OR(M30&gt;0,H30&gt;0),VLOOKUP(E30,'VMA Tabelle'!$A$5:$C$245,3,FALSE),0)))</f>
        <v>0</v>
      </c>
      <c r="O30" s="8">
        <f>IF(E30&gt;0,0,IF(M30=Listenvorgaben!$C$3,28,IF(OR(M30&gt;Listenvorgaben!$C$2,H30&gt;0),14,0)))</f>
        <v>0</v>
      </c>
      <c r="P30" s="8">
        <f>MIN(N30+O30,IF(I30&gt;0,IF(E30&gt;0,VLOOKUP(E30,'VMA Tabelle'!A:C,2,0),28)*0.2,0)+IF(J30&gt;0,IF(E30&gt;0,VLOOKUP(E30,'VMA Tabelle'!A:C,2,0),28)*0.4,0)+IF(K30&gt;0,IF(E30&gt;0,VLOOKUP(E30,'VMA Tabelle'!A:C,2,0),28)*0.4,0))</f>
        <v>0</v>
      </c>
      <c r="Q30" s="9">
        <f>IF(L30&gt;0,IF(E30&gt;0,VLOOKUP(E30,'VMA Tabelle'!A:D,3,0),20),0)</f>
        <v>0</v>
      </c>
      <c r="R30" s="14"/>
    </row>
    <row r="31" spans="1:18" x14ac:dyDescent="0.25">
      <c r="A31" s="42"/>
      <c r="B31" s="43"/>
      <c r="C31" s="44"/>
      <c r="D31" s="43"/>
      <c r="E31" s="43"/>
      <c r="F31" s="43"/>
      <c r="G31" s="48"/>
      <c r="H31" s="49"/>
      <c r="I31" s="49"/>
      <c r="J31" s="49"/>
      <c r="K31" s="49"/>
      <c r="L31" s="50"/>
      <c r="M31" s="4">
        <f t="shared" si="0"/>
        <v>0</v>
      </c>
      <c r="N31" s="8">
        <f>IF(ISNA(VLOOKUP(E31,'VMA Tabelle'!$A$5:$C$245,3,FALSE))=TRUE,0,IF(M31=Listenvorgaben!$C$3,VLOOKUP(E31,'VMA Tabelle'!$A$5:$C$245,2,FALSE),IF(OR(M31&gt;0,H31&gt;0),VLOOKUP(E31,'VMA Tabelle'!$A$5:$C$245,3,FALSE),0)))</f>
        <v>0</v>
      </c>
      <c r="O31" s="8">
        <f>IF(E31&gt;0,0,IF(M31=Listenvorgaben!$C$3,28,IF(OR(M31&gt;Listenvorgaben!$C$2,H31&gt;0),14,0)))</f>
        <v>0</v>
      </c>
      <c r="P31" s="8">
        <f>MIN(N31+O31,IF(I31&gt;0,IF(E31&gt;0,VLOOKUP(E31,'VMA Tabelle'!A:C,2,0),28)*0.2,0)+IF(J31&gt;0,IF(E31&gt;0,VLOOKUP(E31,'VMA Tabelle'!A:C,2,0),28)*0.4,0)+IF(K31&gt;0,IF(E31&gt;0,VLOOKUP(E31,'VMA Tabelle'!A:C,2,0),28)*0.4,0))</f>
        <v>0</v>
      </c>
      <c r="Q31" s="9">
        <f>IF(L31&gt;0,IF(E31&gt;0,VLOOKUP(E31,'VMA Tabelle'!A:D,3,0),20),0)</f>
        <v>0</v>
      </c>
      <c r="R31" s="14"/>
    </row>
    <row r="32" spans="1:18" x14ac:dyDescent="0.25">
      <c r="A32" s="42"/>
      <c r="B32" s="43"/>
      <c r="C32" s="44"/>
      <c r="D32" s="43"/>
      <c r="E32" s="43"/>
      <c r="F32" s="43"/>
      <c r="G32" s="48"/>
      <c r="H32" s="49"/>
      <c r="I32" s="49"/>
      <c r="J32" s="49"/>
      <c r="K32" s="49"/>
      <c r="L32" s="50"/>
      <c r="M32" s="4">
        <f t="shared" si="0"/>
        <v>0</v>
      </c>
      <c r="N32" s="8">
        <f>IF(ISNA(VLOOKUP(E32,'VMA Tabelle'!$A$5:$C$245,3,FALSE))=TRUE,0,IF(M32=Listenvorgaben!$C$3,VLOOKUP(E32,'VMA Tabelle'!$A$5:$C$245,2,FALSE),IF(OR(M32&gt;0,H32&gt;0),VLOOKUP(E32,'VMA Tabelle'!$A$5:$C$245,3,FALSE),0)))</f>
        <v>0</v>
      </c>
      <c r="O32" s="8">
        <f>IF(E32&gt;0,0,IF(M32=Listenvorgaben!$C$3,28,IF(OR(M32&gt;Listenvorgaben!$C$2,H32&gt;0),14,0)))</f>
        <v>0</v>
      </c>
      <c r="P32" s="8">
        <f>MIN(N32+O32,IF(I32&gt;0,IF(E32&gt;0,VLOOKUP(E32,'VMA Tabelle'!A:C,2,0),28)*0.2,0)+IF(J32&gt;0,IF(E32&gt;0,VLOOKUP(E32,'VMA Tabelle'!A:C,2,0),28)*0.4,0)+IF(K32&gt;0,IF(E32&gt;0,VLOOKUP(E32,'VMA Tabelle'!A:C,2,0),28)*0.4,0))</f>
        <v>0</v>
      </c>
      <c r="Q32" s="9">
        <f>IF(L32&gt;0,IF(E32&gt;0,VLOOKUP(E32,'VMA Tabelle'!A:D,3,0),20),0)</f>
        <v>0</v>
      </c>
      <c r="R32" s="14"/>
    </row>
    <row r="33" spans="1:18" x14ac:dyDescent="0.25">
      <c r="A33" s="42"/>
      <c r="B33" s="43"/>
      <c r="C33" s="44"/>
      <c r="D33" s="43"/>
      <c r="E33" s="43"/>
      <c r="F33" s="43"/>
      <c r="G33" s="48"/>
      <c r="H33" s="49"/>
      <c r="I33" s="49"/>
      <c r="J33" s="49"/>
      <c r="K33" s="49"/>
      <c r="L33" s="50"/>
      <c r="M33" s="4">
        <f t="shared" si="0"/>
        <v>0</v>
      </c>
      <c r="N33" s="8">
        <f>IF(ISNA(VLOOKUP(E33,'VMA Tabelle'!$A$5:$C$245,3,FALSE))=TRUE,0,IF(M33=Listenvorgaben!$C$3,VLOOKUP(E33,'VMA Tabelle'!$A$5:$C$245,2,FALSE),IF(OR(M33&gt;0,H33&gt;0),VLOOKUP(E33,'VMA Tabelle'!$A$5:$C$245,3,FALSE),0)))</f>
        <v>0</v>
      </c>
      <c r="O33" s="8">
        <f>IF(E33&gt;0,0,IF(M33=Listenvorgaben!$C$3,28,IF(OR(M33&gt;Listenvorgaben!$C$2,H33&gt;0),14,0)))</f>
        <v>0</v>
      </c>
      <c r="P33" s="8">
        <f>MIN(N33+O33,IF(I33&gt;0,IF(E33&gt;0,VLOOKUP(E33,'VMA Tabelle'!A:C,2,0),28)*0.2,0)+IF(J33&gt;0,IF(E33&gt;0,VLOOKUP(E33,'VMA Tabelle'!A:C,2,0),28)*0.4,0)+IF(K33&gt;0,IF(E33&gt;0,VLOOKUP(E33,'VMA Tabelle'!A:C,2,0),28)*0.4,0))</f>
        <v>0</v>
      </c>
      <c r="Q33" s="9">
        <f>IF(L33&gt;0,IF(E33&gt;0,VLOOKUP(E33,'VMA Tabelle'!A:D,3,0),20),0)</f>
        <v>0</v>
      </c>
      <c r="R33" s="14"/>
    </row>
    <row r="34" spans="1:18" x14ac:dyDescent="0.25">
      <c r="A34" s="42"/>
      <c r="B34" s="43"/>
      <c r="C34" s="44"/>
      <c r="D34" s="43"/>
      <c r="E34" s="43"/>
      <c r="F34" s="43"/>
      <c r="G34" s="48"/>
      <c r="H34" s="49"/>
      <c r="I34" s="49"/>
      <c r="J34" s="49"/>
      <c r="K34" s="49"/>
      <c r="L34" s="50"/>
      <c r="M34" s="4">
        <f t="shared" si="0"/>
        <v>0</v>
      </c>
      <c r="N34" s="8">
        <f>IF(ISNA(VLOOKUP(E34,'VMA Tabelle'!$A$5:$C$245,3,FALSE))=TRUE,0,IF(M34=Listenvorgaben!$C$3,VLOOKUP(E34,'VMA Tabelle'!$A$5:$C$245,2,FALSE),IF(OR(M34&gt;0,H34&gt;0),VLOOKUP(E34,'VMA Tabelle'!$A$5:$C$245,3,FALSE),0)))</f>
        <v>0</v>
      </c>
      <c r="O34" s="8">
        <f>IF(E34&gt;0,0,IF(M34=Listenvorgaben!$C$3,28,IF(OR(M34&gt;Listenvorgaben!$C$2,H34&gt;0),14,0)))</f>
        <v>0</v>
      </c>
      <c r="P34" s="8">
        <f>MIN(N34+O34,IF(I34&gt;0,IF(E34&gt;0,VLOOKUP(E34,'VMA Tabelle'!A:C,2,0),28)*0.2,0)+IF(J34&gt;0,IF(E34&gt;0,VLOOKUP(E34,'VMA Tabelle'!A:C,2,0),28)*0.4,0)+IF(K34&gt;0,IF(E34&gt;0,VLOOKUP(E34,'VMA Tabelle'!A:C,2,0),28)*0.4,0))</f>
        <v>0</v>
      </c>
      <c r="Q34" s="9">
        <f>IF(L34&gt;0,IF(E34&gt;0,VLOOKUP(E34,'VMA Tabelle'!A:D,3,0),20),0)</f>
        <v>0</v>
      </c>
      <c r="R34" s="14"/>
    </row>
    <row r="35" spans="1:18" x14ac:dyDescent="0.25">
      <c r="A35" s="51"/>
      <c r="B35" s="52"/>
      <c r="C35" s="53"/>
      <c r="D35" s="52"/>
      <c r="E35" s="52"/>
      <c r="F35" s="52"/>
      <c r="G35" s="54"/>
      <c r="H35" s="55"/>
      <c r="I35" s="55"/>
      <c r="J35" s="55"/>
      <c r="K35" s="55"/>
      <c r="L35" s="56"/>
      <c r="M35" s="4">
        <f t="shared" si="0"/>
        <v>0</v>
      </c>
      <c r="N35" s="8">
        <f>IF(ISNA(VLOOKUP(E35,'VMA Tabelle'!$A$5:$C$245,3,FALSE))=TRUE,0,IF(M35=Listenvorgaben!$C$3,VLOOKUP(E35,'VMA Tabelle'!$A$5:$C$245,2,FALSE),IF(OR(M35&gt;0,H35&gt;0),VLOOKUP(E35,'VMA Tabelle'!$A$5:$C$245,3,FALSE),0)))</f>
        <v>0</v>
      </c>
      <c r="O35" s="8">
        <f>IF(E35&gt;0,0,IF(M35=Listenvorgaben!$C$3,28,IF(OR(M35&gt;Listenvorgaben!$C$2,H35&gt;0),14,0)))</f>
        <v>0</v>
      </c>
      <c r="P35" s="8">
        <f>MIN(N35+O35,IF(I35&gt;0,IF(E35&gt;0,VLOOKUP(E35,'VMA Tabelle'!A:C,2,0),28)*0.2,0)+IF(J35&gt;0,IF(E35&gt;0,VLOOKUP(E35,'VMA Tabelle'!A:C,2,0),28)*0.4,0)+IF(K35&gt;0,IF(E35&gt;0,VLOOKUP(E35,'VMA Tabelle'!A:C,2,0),28)*0.4,0))</f>
        <v>0</v>
      </c>
      <c r="Q35" s="9">
        <f>IF(L35&gt;0,IF(E35&gt;0,VLOOKUP(E35,'VMA Tabelle'!A:D,3,0),20),0)</f>
        <v>0</v>
      </c>
    </row>
    <row r="36" spans="1:18" x14ac:dyDescent="0.25">
      <c r="A36" s="84"/>
      <c r="M36" s="18" t="s">
        <v>5</v>
      </c>
      <c r="N36" s="19">
        <f>SUM(N9:N35)</f>
        <v>0</v>
      </c>
      <c r="O36" s="19">
        <f>SUM(O9:O35)</f>
        <v>0</v>
      </c>
      <c r="P36" s="19">
        <f>SUM(P9:P35)</f>
        <v>0</v>
      </c>
      <c r="Q36" s="19">
        <f>SUM(Q9:Q35)</f>
        <v>0</v>
      </c>
    </row>
    <row r="37" spans="1:18" x14ac:dyDescent="0.25">
      <c r="L37" s="20" t="s">
        <v>39</v>
      </c>
      <c r="M37" s="79">
        <v>1</v>
      </c>
      <c r="N37" s="19">
        <f>+N36*$M$37</f>
        <v>0</v>
      </c>
      <c r="O37" s="19">
        <f>+O36*$M$37</f>
        <v>0</v>
      </c>
      <c r="P37" s="21">
        <f>-SUM(P9:P34)</f>
        <v>0</v>
      </c>
      <c r="Q37" s="19">
        <f>+Q36</f>
        <v>0</v>
      </c>
    </row>
    <row r="38" spans="1:18" s="12" customFormat="1" ht="18.75" x14ac:dyDescent="0.3">
      <c r="A38" s="22"/>
      <c r="B38" s="23"/>
      <c r="C38" s="24"/>
      <c r="G38" s="25"/>
      <c r="M38" s="26"/>
      <c r="N38" s="26"/>
      <c r="O38" s="27"/>
      <c r="P38" s="28" t="s">
        <v>36</v>
      </c>
      <c r="Q38" s="29">
        <f>SUM(N37:Q37)</f>
        <v>0</v>
      </c>
    </row>
    <row r="40" spans="1:18" x14ac:dyDescent="0.25">
      <c r="M40" s="30" t="s">
        <v>40</v>
      </c>
      <c r="N40" s="31">
        <f>MIN(N37-N36,N36)</f>
        <v>0</v>
      </c>
      <c r="O40" s="31">
        <f>MIN(O37-O36,O36)</f>
        <v>0</v>
      </c>
      <c r="P40" s="31"/>
      <c r="Q40" s="32">
        <f>MIN(N40+O40,Q38)</f>
        <v>0</v>
      </c>
    </row>
    <row r="41" spans="1:18" x14ac:dyDescent="0.25">
      <c r="M41" s="33" t="s">
        <v>41</v>
      </c>
      <c r="N41" s="34">
        <f>IF((N37-N36-N40)&gt;0,(N37-N36-N40),0)</f>
        <v>0</v>
      </c>
      <c r="O41" s="34">
        <f>IF((O37-O36-O40)&gt;0,(O37-O36-O40),0)</f>
        <v>0</v>
      </c>
      <c r="Q41" s="32">
        <f>MIN(N41+O41,Q38-Q40)</f>
        <v>0</v>
      </c>
    </row>
  </sheetData>
  <sheetProtection insertRows="0"/>
  <dataValidations count="3">
    <dataValidation type="textLength" errorStyle="information" allowBlank="1" showInputMessage="1" showErrorMessage="1" error="Sie müssen die Initialien zwei bis dreistellig eingeben." prompt="Bitte hier die Initalien eingeben: Max Schulze = MS" sqref="M3:M4">
      <formula1>2</formula1>
      <formula2>3</formula2>
    </dataValidation>
    <dataValidation errorStyle="information" allowBlank="1" showInputMessage="1" showErrorMessage="1" error="Sie müssen die Initialien zwei bis dreistellig eingeben." prompt="Bitte hier die Initalien eingeben: Max Schulze = MS" sqref="F5:F6"/>
    <dataValidation type="list" allowBlank="1" showInputMessage="1" showErrorMessage="1" sqref="E36:E1048576">
      <formula1>#REF!</formula1>
    </dataValidation>
  </dataValidations>
  <pageMargins left="0.25" right="0.25" top="0.73666666666666669" bottom="0.75" header="0.3" footer="0.3"/>
  <pageSetup paperSize="9" scale="67" fitToHeight="0" orientation="landscape" r:id="rId1"/>
  <headerFooter>
    <oddFooter>&amp;L&amp;8Dateiversion 1.0 - 11.09.2017&amp;C&amp;9www.gkk-steuerberatung.de&amp;R&amp;9Seite &amp;P/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'VMA Tabelle'!$A:$A</xm:f>
          </x14:formula1>
          <xm:sqref>E9:E35</xm:sqref>
        </x14:dataValidation>
        <x14:dataValidation type="list" allowBlank="1" showInputMessage="1" showErrorMessage="1">
          <x14:formula1>
            <xm:f>Listenvorgaben!E1:E12</xm:f>
          </x14:formula1>
          <xm:sqref>D5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2"/>
  <sheetViews>
    <sheetView workbookViewId="0">
      <selection activeCell="H15" sqref="H15"/>
    </sheetView>
  </sheetViews>
  <sheetFormatPr baseColWidth="10" defaultRowHeight="15" x14ac:dyDescent="0.25"/>
  <cols>
    <col min="2" max="2" width="19.28515625" customWidth="1"/>
  </cols>
  <sheetData>
    <row r="1" spans="2:5" x14ac:dyDescent="0.25">
      <c r="B1" s="1" t="s">
        <v>13</v>
      </c>
      <c r="D1" s="1" t="s">
        <v>16</v>
      </c>
      <c r="E1" s="3" t="s">
        <v>17</v>
      </c>
    </row>
    <row r="2" spans="2:5" x14ac:dyDescent="0.25">
      <c r="B2" t="s">
        <v>14</v>
      </c>
      <c r="C2" s="2">
        <v>0.33333333333333331</v>
      </c>
      <c r="E2" s="3" t="s">
        <v>18</v>
      </c>
    </row>
    <row r="3" spans="2:5" x14ac:dyDescent="0.25">
      <c r="B3" t="s">
        <v>15</v>
      </c>
      <c r="C3" s="2">
        <v>0.99930555555555556</v>
      </c>
      <c r="E3" s="3" t="s">
        <v>19</v>
      </c>
    </row>
    <row r="4" spans="2:5" x14ac:dyDescent="0.25">
      <c r="E4" s="3" t="s">
        <v>20</v>
      </c>
    </row>
    <row r="5" spans="2:5" x14ac:dyDescent="0.25">
      <c r="E5" s="3" t="s">
        <v>21</v>
      </c>
    </row>
    <row r="6" spans="2:5" x14ac:dyDescent="0.25">
      <c r="E6" s="3" t="s">
        <v>22</v>
      </c>
    </row>
    <row r="7" spans="2:5" x14ac:dyDescent="0.25">
      <c r="E7" s="3" t="s">
        <v>23</v>
      </c>
    </row>
    <row r="8" spans="2:5" x14ac:dyDescent="0.25">
      <c r="E8" s="3" t="s">
        <v>24</v>
      </c>
    </row>
    <row r="9" spans="2:5" x14ac:dyDescent="0.25">
      <c r="E9" s="3" t="s">
        <v>25</v>
      </c>
    </row>
    <row r="10" spans="2:5" x14ac:dyDescent="0.25">
      <c r="E10" s="3" t="s">
        <v>26</v>
      </c>
    </row>
    <row r="11" spans="2:5" x14ac:dyDescent="0.25">
      <c r="E11" s="3" t="s">
        <v>27</v>
      </c>
    </row>
    <row r="12" spans="2:5" x14ac:dyDescent="0.25">
      <c r="E12" s="3" t="s">
        <v>28</v>
      </c>
    </row>
  </sheetData>
  <sheetProtection password="C368" sheet="1" objects="1" scenarios="1"/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43"/>
  <sheetViews>
    <sheetView topLeftCell="A225" workbookViewId="0">
      <selection activeCell="A242" sqref="A242"/>
    </sheetView>
  </sheetViews>
  <sheetFormatPr baseColWidth="10" defaultRowHeight="15" x14ac:dyDescent="0.25"/>
  <cols>
    <col min="1" max="1" width="53.85546875" customWidth="1"/>
    <col min="2" max="2" width="17.28515625" customWidth="1"/>
    <col min="3" max="3" width="22.140625" customWidth="1"/>
    <col min="4" max="4" width="17.85546875" customWidth="1"/>
  </cols>
  <sheetData>
    <row r="2" spans="1:4" ht="31.5" customHeight="1" x14ac:dyDescent="0.25">
      <c r="B2" s="91" t="s">
        <v>50</v>
      </c>
      <c r="C2" s="91"/>
    </row>
    <row r="3" spans="1:4" ht="31.5" customHeight="1" x14ac:dyDescent="0.25">
      <c r="B3" s="86"/>
      <c r="C3" s="86"/>
    </row>
    <row r="4" spans="1:4" ht="90.75" thickBot="1" x14ac:dyDescent="0.3">
      <c r="A4" t="s">
        <v>11</v>
      </c>
      <c r="B4" s="85" t="s">
        <v>51</v>
      </c>
      <c r="C4" s="85" t="s">
        <v>52</v>
      </c>
      <c r="D4" s="85" t="s">
        <v>53</v>
      </c>
    </row>
    <row r="5" spans="1:4" ht="15.75" thickBot="1" x14ac:dyDescent="0.3">
      <c r="A5" s="87" t="s">
        <v>55</v>
      </c>
      <c r="B5" s="88">
        <v>30</v>
      </c>
      <c r="C5" s="88">
        <v>20</v>
      </c>
      <c r="D5" s="88">
        <v>95</v>
      </c>
    </row>
    <row r="6" spans="1:4" ht="15.75" thickBot="1" x14ac:dyDescent="0.3">
      <c r="A6" s="87" t="s">
        <v>56</v>
      </c>
      <c r="B6" s="88">
        <v>41</v>
      </c>
      <c r="C6" s="88">
        <v>28</v>
      </c>
      <c r="D6" s="88">
        <v>125</v>
      </c>
    </row>
    <row r="7" spans="1:4" ht="15.75" thickBot="1" x14ac:dyDescent="0.3">
      <c r="A7" s="87" t="s">
        <v>57</v>
      </c>
      <c r="B7" s="89">
        <v>39</v>
      </c>
      <c r="C7" s="89">
        <v>26</v>
      </c>
      <c r="D7" s="89">
        <v>130</v>
      </c>
    </row>
    <row r="8" spans="1:4" ht="15.75" thickBot="1" x14ac:dyDescent="0.3">
      <c r="A8" s="87" t="s">
        <v>58</v>
      </c>
      <c r="B8" s="88">
        <v>36</v>
      </c>
      <c r="C8" s="88">
        <v>24</v>
      </c>
      <c r="D8" s="88">
        <v>166</v>
      </c>
    </row>
    <row r="9" spans="1:4" ht="15.75" thickBot="1" x14ac:dyDescent="0.3">
      <c r="A9" s="87" t="s">
        <v>59</v>
      </c>
      <c r="B9" s="88">
        <v>29</v>
      </c>
      <c r="C9" s="88">
        <v>20</v>
      </c>
      <c r="D9" s="88">
        <v>113</v>
      </c>
    </row>
    <row r="10" spans="1:4" ht="15.75" thickBot="1" x14ac:dyDescent="0.3">
      <c r="A10" s="87" t="s">
        <v>60</v>
      </c>
      <c r="B10" s="88">
        <v>51</v>
      </c>
      <c r="C10" s="88">
        <v>34</v>
      </c>
      <c r="D10" s="88">
        <v>173</v>
      </c>
    </row>
    <row r="11" spans="1:4" ht="15.75" thickBot="1" x14ac:dyDescent="0.3">
      <c r="A11" s="87" t="s">
        <v>61</v>
      </c>
      <c r="B11" s="88">
        <v>34</v>
      </c>
      <c r="C11" s="88">
        <v>23</v>
      </c>
      <c r="D11" s="88">
        <v>45</v>
      </c>
    </row>
    <row r="12" spans="1:4" ht="15.75" thickBot="1" x14ac:dyDescent="0.3">
      <c r="A12" s="87" t="s">
        <v>62</v>
      </c>
      <c r="B12" s="89">
        <v>52</v>
      </c>
      <c r="C12" s="89">
        <v>35</v>
      </c>
      <c r="D12" s="89">
        <v>299</v>
      </c>
    </row>
    <row r="13" spans="1:4" ht="15.75" thickBot="1" x14ac:dyDescent="0.3">
      <c r="A13" s="87" t="s">
        <v>63</v>
      </c>
      <c r="B13" s="89">
        <v>35</v>
      </c>
      <c r="C13" s="89">
        <v>24</v>
      </c>
      <c r="D13" s="89">
        <v>113</v>
      </c>
    </row>
    <row r="14" spans="1:4" ht="15.75" thickBot="1" x14ac:dyDescent="0.3">
      <c r="A14" s="87" t="s">
        <v>64</v>
      </c>
      <c r="B14" s="89">
        <v>24</v>
      </c>
      <c r="C14" s="88">
        <v>16</v>
      </c>
      <c r="D14" s="89">
        <v>59</v>
      </c>
    </row>
    <row r="15" spans="1:4" ht="15.75" thickBot="1" x14ac:dyDescent="0.3">
      <c r="A15" s="87" t="s">
        <v>65</v>
      </c>
      <c r="B15" s="88">
        <v>30</v>
      </c>
      <c r="C15" s="88">
        <v>20</v>
      </c>
      <c r="D15" s="88">
        <v>72</v>
      </c>
    </row>
    <row r="16" spans="1:4" ht="15.75" thickBot="1" x14ac:dyDescent="0.3">
      <c r="A16" s="87" t="s">
        <v>55</v>
      </c>
      <c r="B16" s="88">
        <v>30</v>
      </c>
      <c r="C16" s="88">
        <v>20</v>
      </c>
      <c r="D16" s="88">
        <v>95</v>
      </c>
    </row>
    <row r="17" spans="1:4" ht="15.75" thickBot="1" x14ac:dyDescent="0.3">
      <c r="A17" s="87" t="s">
        <v>56</v>
      </c>
      <c r="B17" s="88">
        <v>41</v>
      </c>
      <c r="C17" s="88">
        <v>28</v>
      </c>
      <c r="D17" s="88">
        <v>125</v>
      </c>
    </row>
    <row r="18" spans="1:4" ht="15.75" thickBot="1" x14ac:dyDescent="0.3">
      <c r="A18" s="87" t="s">
        <v>57</v>
      </c>
      <c r="B18" s="88">
        <v>39</v>
      </c>
      <c r="C18" s="88">
        <v>26</v>
      </c>
      <c r="D18" s="88">
        <v>130</v>
      </c>
    </row>
    <row r="19" spans="1:4" ht="15.75" thickBot="1" x14ac:dyDescent="0.3">
      <c r="A19" s="87" t="s">
        <v>58</v>
      </c>
      <c r="B19" s="88">
        <v>36</v>
      </c>
      <c r="C19" s="88">
        <v>24</v>
      </c>
      <c r="D19" s="88">
        <v>166</v>
      </c>
    </row>
    <row r="20" spans="1:4" ht="15.75" thickBot="1" x14ac:dyDescent="0.3">
      <c r="A20" s="87" t="s">
        <v>59</v>
      </c>
      <c r="B20" s="88">
        <v>29</v>
      </c>
      <c r="C20" s="88">
        <v>20</v>
      </c>
      <c r="D20" s="88">
        <v>113</v>
      </c>
    </row>
    <row r="21" spans="1:4" ht="15.75" thickBot="1" x14ac:dyDescent="0.3">
      <c r="A21" s="87" t="s">
        <v>60</v>
      </c>
      <c r="B21" s="88">
        <v>51</v>
      </c>
      <c r="C21" s="88">
        <v>34</v>
      </c>
      <c r="D21" s="88">
        <v>173</v>
      </c>
    </row>
    <row r="22" spans="1:4" ht="15.75" thickBot="1" x14ac:dyDescent="0.3">
      <c r="A22" s="87" t="s">
        <v>61</v>
      </c>
      <c r="B22" s="88">
        <v>34</v>
      </c>
      <c r="C22" s="88">
        <v>23</v>
      </c>
      <c r="D22" s="88">
        <v>45</v>
      </c>
    </row>
    <row r="23" spans="1:4" ht="15.75" thickBot="1" x14ac:dyDescent="0.3">
      <c r="A23" s="87" t="s">
        <v>62</v>
      </c>
      <c r="B23" s="88">
        <v>52</v>
      </c>
      <c r="C23" s="88">
        <v>35</v>
      </c>
      <c r="D23" s="88">
        <v>299</v>
      </c>
    </row>
    <row r="24" spans="1:4" ht="15.75" thickBot="1" x14ac:dyDescent="0.3">
      <c r="A24" s="87" t="s">
        <v>63</v>
      </c>
      <c r="B24" s="88">
        <v>35</v>
      </c>
      <c r="C24" s="88">
        <v>24</v>
      </c>
      <c r="D24" s="88">
        <v>113</v>
      </c>
    </row>
    <row r="25" spans="1:4" ht="15.75" thickBot="1" x14ac:dyDescent="0.3">
      <c r="A25" s="87" t="s">
        <v>64</v>
      </c>
      <c r="B25" s="88">
        <v>24</v>
      </c>
      <c r="C25" s="88">
        <v>16</v>
      </c>
      <c r="D25" s="88">
        <v>59</v>
      </c>
    </row>
    <row r="26" spans="1:4" ht="15.75" thickBot="1" x14ac:dyDescent="0.3">
      <c r="A26" s="87" t="s">
        <v>65</v>
      </c>
      <c r="B26" s="88">
        <v>30</v>
      </c>
      <c r="C26" s="88">
        <v>20</v>
      </c>
      <c r="D26" s="88">
        <v>72</v>
      </c>
    </row>
    <row r="27" spans="1:4" ht="15.75" thickBot="1" x14ac:dyDescent="0.3">
      <c r="A27" s="87" t="s">
        <v>279</v>
      </c>
      <c r="B27" s="88">
        <v>51</v>
      </c>
      <c r="C27" s="88">
        <v>34</v>
      </c>
      <c r="D27" s="88">
        <v>158</v>
      </c>
    </row>
    <row r="28" spans="1:4" ht="15.75" thickBot="1" x14ac:dyDescent="0.3">
      <c r="A28" s="87" t="s">
        <v>280</v>
      </c>
      <c r="B28" s="88">
        <v>68</v>
      </c>
      <c r="C28" s="88">
        <v>45</v>
      </c>
      <c r="D28" s="88">
        <v>184</v>
      </c>
    </row>
    <row r="29" spans="1:4" ht="15.75" thickBot="1" x14ac:dyDescent="0.3">
      <c r="A29" s="87" t="s">
        <v>281</v>
      </c>
      <c r="B29" s="88">
        <v>51</v>
      </c>
      <c r="C29" s="88">
        <v>34</v>
      </c>
      <c r="D29" s="88">
        <v>158</v>
      </c>
    </row>
    <row r="30" spans="1:4" ht="15.75" thickBot="1" x14ac:dyDescent="0.3">
      <c r="A30" s="87" t="s">
        <v>66</v>
      </c>
      <c r="B30" s="88">
        <v>45</v>
      </c>
      <c r="C30" s="88">
        <v>30</v>
      </c>
      <c r="D30" s="88">
        <v>180</v>
      </c>
    </row>
    <row r="31" spans="1:4" ht="15.75" thickBot="1" x14ac:dyDescent="0.3">
      <c r="A31" s="87" t="s">
        <v>67</v>
      </c>
      <c r="B31" s="88">
        <v>50</v>
      </c>
      <c r="C31" s="88">
        <v>33</v>
      </c>
      <c r="D31" s="88">
        <v>165</v>
      </c>
    </row>
    <row r="32" spans="1:4" ht="15.75" thickBot="1" x14ac:dyDescent="0.3">
      <c r="A32" s="87" t="s">
        <v>68</v>
      </c>
      <c r="B32" s="88">
        <v>52</v>
      </c>
      <c r="C32" s="88">
        <v>35</v>
      </c>
      <c r="D32" s="88">
        <v>165</v>
      </c>
    </row>
    <row r="33" spans="1:4" ht="15.75" thickBot="1" x14ac:dyDescent="0.3">
      <c r="A33" s="87" t="s">
        <v>69</v>
      </c>
      <c r="B33" s="88">
        <v>42</v>
      </c>
      <c r="C33" s="88">
        <v>28</v>
      </c>
      <c r="D33" s="88">
        <v>135</v>
      </c>
    </row>
    <row r="34" spans="1:4" ht="15.75" thickBot="1" x14ac:dyDescent="0.3">
      <c r="A34" s="87" t="s">
        <v>70</v>
      </c>
      <c r="B34" s="88">
        <v>52</v>
      </c>
      <c r="C34" s="88">
        <v>35</v>
      </c>
      <c r="D34" s="88">
        <v>115</v>
      </c>
    </row>
    <row r="35" spans="1:4" ht="15.75" thickBot="1" x14ac:dyDescent="0.3">
      <c r="A35" s="87" t="s">
        <v>71</v>
      </c>
      <c r="B35" s="88">
        <v>30</v>
      </c>
      <c r="C35" s="88">
        <v>20</v>
      </c>
      <c r="D35" s="88">
        <v>93</v>
      </c>
    </row>
    <row r="36" spans="1:4" ht="15.75" thickBot="1" x14ac:dyDescent="0.3">
      <c r="A36" s="87" t="s">
        <v>72</v>
      </c>
      <c r="B36" s="88">
        <v>23</v>
      </c>
      <c r="C36" s="88">
        <v>16</v>
      </c>
      <c r="D36" s="88">
        <v>75</v>
      </c>
    </row>
    <row r="37" spans="1:4" ht="15.75" thickBot="1" x14ac:dyDescent="0.3">
      <c r="A37" s="87" t="s">
        <v>73</v>
      </c>
      <c r="B37" s="88">
        <v>40</v>
      </c>
      <c r="C37" s="88">
        <v>27</v>
      </c>
      <c r="D37" s="88">
        <v>102</v>
      </c>
    </row>
    <row r="38" spans="1:4" ht="15.75" thickBot="1" x14ac:dyDescent="0.3">
      <c r="A38" s="87" t="s">
        <v>275</v>
      </c>
      <c r="B38" s="88">
        <v>57</v>
      </c>
      <c r="C38" s="88">
        <v>38</v>
      </c>
      <c r="D38" s="88">
        <v>127</v>
      </c>
    </row>
    <row r="39" spans="1:4" ht="15.75" thickBot="1" x14ac:dyDescent="0.3">
      <c r="A39" s="87" t="s">
        <v>276</v>
      </c>
      <c r="B39" s="88">
        <v>57</v>
      </c>
      <c r="C39" s="88">
        <v>38</v>
      </c>
      <c r="D39" s="88">
        <v>145</v>
      </c>
    </row>
    <row r="40" spans="1:4" ht="15.75" thickBot="1" x14ac:dyDescent="0.3">
      <c r="A40" s="87" t="s">
        <v>277</v>
      </c>
      <c r="B40" s="88">
        <v>53</v>
      </c>
      <c r="C40" s="88">
        <v>36</v>
      </c>
      <c r="D40" s="88">
        <v>132</v>
      </c>
    </row>
    <row r="41" spans="1:4" ht="15.75" thickBot="1" x14ac:dyDescent="0.3">
      <c r="A41" s="87" t="s">
        <v>278</v>
      </c>
      <c r="B41" s="88">
        <v>51</v>
      </c>
      <c r="C41" s="88">
        <v>34</v>
      </c>
      <c r="D41" s="88">
        <v>84</v>
      </c>
    </row>
    <row r="42" spans="1:4" ht="15.75" thickBot="1" x14ac:dyDescent="0.3">
      <c r="A42" s="87" t="s">
        <v>74</v>
      </c>
      <c r="B42" s="88">
        <v>52</v>
      </c>
      <c r="C42" s="88">
        <v>35</v>
      </c>
      <c r="D42" s="88">
        <v>106</v>
      </c>
    </row>
    <row r="43" spans="1:4" ht="15.75" thickBot="1" x14ac:dyDescent="0.3">
      <c r="A43" s="87" t="s">
        <v>75</v>
      </c>
      <c r="B43" s="88">
        <v>22</v>
      </c>
      <c r="C43" s="88">
        <v>15</v>
      </c>
      <c r="D43" s="88">
        <v>115</v>
      </c>
    </row>
    <row r="44" spans="1:4" ht="15.75" thickBot="1" x14ac:dyDescent="0.3">
      <c r="A44" s="87" t="s">
        <v>76</v>
      </c>
      <c r="B44" s="88">
        <v>38</v>
      </c>
      <c r="C44" s="88">
        <v>25</v>
      </c>
      <c r="D44" s="88">
        <v>174</v>
      </c>
    </row>
    <row r="45" spans="1:4" ht="15.75" thickBot="1" x14ac:dyDescent="0.3">
      <c r="A45" s="87" t="s">
        <v>77</v>
      </c>
      <c r="B45" s="88">
        <v>47</v>
      </c>
      <c r="C45" s="88">
        <v>32</v>
      </c>
      <c r="D45" s="88">
        <v>98</v>
      </c>
    </row>
    <row r="46" spans="1:4" ht="15.75" thickBot="1" x14ac:dyDescent="0.3">
      <c r="A46" s="87" t="s">
        <v>78</v>
      </c>
      <c r="B46" s="88">
        <v>44</v>
      </c>
      <c r="C46" s="88">
        <v>29</v>
      </c>
      <c r="D46" s="88">
        <v>187</v>
      </c>
    </row>
    <row r="47" spans="1:4" ht="15.75" thickBot="1" x14ac:dyDescent="0.3">
      <c r="A47" s="87" t="s">
        <v>269</v>
      </c>
      <c r="B47" s="88">
        <v>35</v>
      </c>
      <c r="C47" s="88">
        <v>24</v>
      </c>
      <c r="D47" s="88">
        <v>105</v>
      </c>
    </row>
    <row r="48" spans="1:4" ht="15.75" thickBot="1" x14ac:dyDescent="0.3">
      <c r="A48" s="87" t="s">
        <v>270</v>
      </c>
      <c r="B48" s="88">
        <v>74</v>
      </c>
      <c r="C48" s="88">
        <v>49</v>
      </c>
      <c r="D48" s="88">
        <v>145</v>
      </c>
    </row>
    <row r="49" spans="1:4" ht="15.75" thickBot="1" x14ac:dyDescent="0.3">
      <c r="A49" s="87" t="s">
        <v>271</v>
      </c>
      <c r="B49" s="88">
        <v>40</v>
      </c>
      <c r="C49" s="88">
        <v>27</v>
      </c>
      <c r="D49" s="88">
        <v>113</v>
      </c>
    </row>
    <row r="50" spans="1:4" ht="15.75" thickBot="1" x14ac:dyDescent="0.3">
      <c r="A50" s="87" t="s">
        <v>272</v>
      </c>
      <c r="B50" s="88">
        <v>46</v>
      </c>
      <c r="C50" s="88">
        <v>31</v>
      </c>
      <c r="D50" s="88">
        <v>142</v>
      </c>
    </row>
    <row r="51" spans="1:4" ht="15.75" thickBot="1" x14ac:dyDescent="0.3">
      <c r="A51" s="87" t="s">
        <v>273</v>
      </c>
      <c r="B51" s="88">
        <v>50</v>
      </c>
      <c r="C51" s="88">
        <v>33</v>
      </c>
      <c r="D51" s="88">
        <v>128</v>
      </c>
    </row>
    <row r="52" spans="1:4" ht="15.75" thickBot="1" x14ac:dyDescent="0.3">
      <c r="A52" s="87" t="s">
        <v>274</v>
      </c>
      <c r="B52" s="88">
        <v>50</v>
      </c>
      <c r="C52" s="88">
        <v>33</v>
      </c>
      <c r="D52" s="88">
        <v>78</v>
      </c>
    </row>
    <row r="53" spans="1:4" ht="15.75" thickBot="1" x14ac:dyDescent="0.3">
      <c r="A53" s="87" t="s">
        <v>79</v>
      </c>
      <c r="B53" s="88">
        <v>47</v>
      </c>
      <c r="C53" s="88">
        <v>32</v>
      </c>
      <c r="D53" s="88">
        <v>93</v>
      </c>
    </row>
    <row r="54" spans="1:4" ht="15.75" thickBot="1" x14ac:dyDescent="0.3">
      <c r="A54" s="87" t="s">
        <v>80</v>
      </c>
      <c r="B54" s="88">
        <v>51</v>
      </c>
      <c r="C54" s="88">
        <v>34</v>
      </c>
      <c r="D54" s="88">
        <v>146</v>
      </c>
    </row>
    <row r="55" spans="1:4" ht="15.75" thickBot="1" x14ac:dyDescent="0.3">
      <c r="A55" s="87" t="s">
        <v>81</v>
      </c>
      <c r="B55" s="88">
        <v>58</v>
      </c>
      <c r="C55" s="88">
        <v>39</v>
      </c>
      <c r="D55" s="88">
        <v>143</v>
      </c>
    </row>
    <row r="56" spans="1:4" ht="15.75" thickBot="1" x14ac:dyDescent="0.3">
      <c r="A56" s="87" t="s">
        <v>82</v>
      </c>
      <c r="B56" s="88">
        <v>45</v>
      </c>
      <c r="C56" s="88">
        <v>30</v>
      </c>
      <c r="D56" s="88">
        <v>147</v>
      </c>
    </row>
    <row r="57" spans="1:4" ht="15.75" thickBot="1" x14ac:dyDescent="0.3">
      <c r="A57" s="87" t="s">
        <v>83</v>
      </c>
      <c r="B57" s="88">
        <v>65</v>
      </c>
      <c r="C57" s="88">
        <v>44</v>
      </c>
      <c r="D57" s="88">
        <v>305</v>
      </c>
    </row>
    <row r="58" spans="1:4" ht="15.75" thickBot="1" x14ac:dyDescent="0.3">
      <c r="A58" s="87" t="s">
        <v>84</v>
      </c>
      <c r="B58" s="88">
        <v>44</v>
      </c>
      <c r="C58" s="88">
        <v>29</v>
      </c>
      <c r="D58" s="88">
        <v>97</v>
      </c>
    </row>
    <row r="59" spans="1:4" ht="15.75" thickBot="1" x14ac:dyDescent="0.3">
      <c r="A59" s="87" t="s">
        <v>85</v>
      </c>
      <c r="B59" s="88">
        <v>44</v>
      </c>
      <c r="C59" s="88">
        <v>29</v>
      </c>
      <c r="D59" s="88">
        <v>119</v>
      </c>
    </row>
    <row r="60" spans="1:4" ht="15.75" thickBot="1" x14ac:dyDescent="0.3">
      <c r="A60" s="87" t="s">
        <v>86</v>
      </c>
      <c r="B60" s="88">
        <v>50</v>
      </c>
      <c r="C60" s="88">
        <v>33</v>
      </c>
      <c r="D60" s="88">
        <v>91</v>
      </c>
    </row>
    <row r="61" spans="1:4" ht="15.75" thickBot="1" x14ac:dyDescent="0.3">
      <c r="A61" s="87" t="s">
        <v>87</v>
      </c>
      <c r="B61" s="88">
        <v>29</v>
      </c>
      <c r="C61" s="88">
        <v>20</v>
      </c>
      <c r="D61" s="88">
        <v>85</v>
      </c>
    </row>
    <row r="62" spans="1:4" ht="15.75" thickBot="1" x14ac:dyDescent="0.3">
      <c r="A62" s="87" t="s">
        <v>88</v>
      </c>
      <c r="B62" s="88">
        <v>34</v>
      </c>
      <c r="C62" s="88">
        <v>23</v>
      </c>
      <c r="D62" s="88">
        <v>69</v>
      </c>
    </row>
    <row r="63" spans="1:4" ht="15.75" thickBot="1" x14ac:dyDescent="0.3">
      <c r="A63" s="87" t="s">
        <v>89</v>
      </c>
      <c r="B63" s="88">
        <v>50</v>
      </c>
      <c r="C63" s="88">
        <v>33</v>
      </c>
      <c r="D63" s="88">
        <v>136</v>
      </c>
    </row>
    <row r="64" spans="1:4" ht="15.75" thickBot="1" x14ac:dyDescent="0.3">
      <c r="A64" s="87" t="s">
        <v>264</v>
      </c>
      <c r="B64" s="88">
        <v>53</v>
      </c>
      <c r="C64" s="88">
        <v>36</v>
      </c>
      <c r="D64" s="88">
        <v>115</v>
      </c>
    </row>
    <row r="65" spans="1:4" ht="15.75" thickBot="1" x14ac:dyDescent="0.3">
      <c r="A65" s="87" t="s">
        <v>265</v>
      </c>
      <c r="B65" s="88">
        <v>46</v>
      </c>
      <c r="C65" s="88">
        <v>31</v>
      </c>
      <c r="D65" s="88">
        <v>101</v>
      </c>
    </row>
    <row r="66" spans="1:4" ht="15.75" thickBot="1" x14ac:dyDescent="0.3">
      <c r="A66" s="87" t="s">
        <v>266</v>
      </c>
      <c r="B66" s="88">
        <v>58</v>
      </c>
      <c r="C66" s="88">
        <v>39</v>
      </c>
      <c r="D66" s="88">
        <v>152</v>
      </c>
    </row>
    <row r="67" spans="1:4" ht="15.75" thickBot="1" x14ac:dyDescent="0.3">
      <c r="A67" s="87" t="s">
        <v>267</v>
      </c>
      <c r="B67" s="88">
        <v>51</v>
      </c>
      <c r="C67" s="88">
        <v>34</v>
      </c>
      <c r="D67" s="88">
        <v>96</v>
      </c>
    </row>
    <row r="68" spans="1:4" ht="15.75" thickBot="1" x14ac:dyDescent="0.3">
      <c r="A68" s="87" t="s">
        <v>268</v>
      </c>
      <c r="B68" s="88">
        <v>44</v>
      </c>
      <c r="C68" s="88">
        <v>29</v>
      </c>
      <c r="D68" s="88">
        <v>115</v>
      </c>
    </row>
    <row r="69" spans="1:4" ht="15.75" thickBot="1" x14ac:dyDescent="0.3">
      <c r="A69" s="87" t="s">
        <v>90</v>
      </c>
      <c r="B69" s="88">
        <v>52</v>
      </c>
      <c r="C69" s="88">
        <v>35</v>
      </c>
      <c r="D69" s="88">
        <v>183</v>
      </c>
    </row>
    <row r="70" spans="1:4" ht="15.75" thickBot="1" x14ac:dyDescent="0.3">
      <c r="A70" s="87" t="s">
        <v>91</v>
      </c>
      <c r="B70" s="88">
        <v>30</v>
      </c>
      <c r="C70" s="88">
        <v>20</v>
      </c>
      <c r="D70" s="88">
        <v>125</v>
      </c>
    </row>
    <row r="71" spans="1:4" ht="15.75" thickBot="1" x14ac:dyDescent="0.3">
      <c r="A71" s="87" t="s">
        <v>92</v>
      </c>
      <c r="B71" s="88">
        <v>35</v>
      </c>
      <c r="C71" s="88">
        <v>24</v>
      </c>
      <c r="D71" s="88">
        <v>88</v>
      </c>
    </row>
    <row r="72" spans="1:4" ht="15.75" thickBot="1" x14ac:dyDescent="0.3">
      <c r="A72" s="87" t="s">
        <v>93</v>
      </c>
      <c r="B72" s="88">
        <v>46</v>
      </c>
      <c r="C72" s="88">
        <v>31</v>
      </c>
      <c r="D72" s="88">
        <v>148</v>
      </c>
    </row>
    <row r="73" spans="1:4" ht="15.75" thickBot="1" x14ac:dyDescent="0.3">
      <c r="A73" s="87" t="s">
        <v>262</v>
      </c>
      <c r="B73" s="88">
        <v>46</v>
      </c>
      <c r="C73" s="88">
        <v>31</v>
      </c>
      <c r="D73" s="88">
        <v>132</v>
      </c>
    </row>
    <row r="74" spans="1:4" ht="15.75" thickBot="1" x14ac:dyDescent="0.3">
      <c r="A74" s="87" t="s">
        <v>263</v>
      </c>
      <c r="B74" s="88">
        <v>36</v>
      </c>
      <c r="C74" s="88">
        <v>24</v>
      </c>
      <c r="D74" s="88">
        <v>135</v>
      </c>
    </row>
    <row r="75" spans="1:4" ht="15.75" thickBot="1" x14ac:dyDescent="0.3">
      <c r="A75" s="87" t="s">
        <v>94</v>
      </c>
      <c r="B75" s="88">
        <v>34</v>
      </c>
      <c r="C75" s="88">
        <v>23</v>
      </c>
      <c r="D75" s="88">
        <v>90</v>
      </c>
    </row>
    <row r="76" spans="1:4" ht="15.75" thickBot="1" x14ac:dyDescent="0.3">
      <c r="A76" s="87" t="s">
        <v>95</v>
      </c>
      <c r="B76" s="88">
        <v>46</v>
      </c>
      <c r="C76" s="88">
        <v>31</v>
      </c>
      <c r="D76" s="88">
        <v>118</v>
      </c>
    </row>
    <row r="77" spans="1:4" ht="15.75" thickBot="1" x14ac:dyDescent="0.3">
      <c r="A77" s="87" t="s">
        <v>96</v>
      </c>
      <c r="B77" s="88">
        <v>24</v>
      </c>
      <c r="C77" s="88">
        <v>16</v>
      </c>
      <c r="D77" s="88">
        <v>86</v>
      </c>
    </row>
    <row r="78" spans="1:4" ht="15.75" thickBot="1" x14ac:dyDescent="0.3">
      <c r="A78" s="87" t="s">
        <v>97</v>
      </c>
      <c r="B78" s="88">
        <v>58</v>
      </c>
      <c r="C78" s="88">
        <v>39</v>
      </c>
      <c r="D78" s="88">
        <v>130</v>
      </c>
    </row>
    <row r="79" spans="1:4" ht="15.75" thickBot="1" x14ac:dyDescent="0.3">
      <c r="A79" s="87" t="s">
        <v>98</v>
      </c>
      <c r="B79" s="88">
        <v>48</v>
      </c>
      <c r="C79" s="88">
        <v>32</v>
      </c>
      <c r="D79" s="88">
        <v>101</v>
      </c>
    </row>
    <row r="80" spans="1:4" ht="15.75" thickBot="1" x14ac:dyDescent="0.3">
      <c r="A80" s="87" t="s">
        <v>256</v>
      </c>
      <c r="B80" s="88">
        <v>42</v>
      </c>
      <c r="C80" s="88">
        <v>28</v>
      </c>
      <c r="D80" s="88">
        <v>155</v>
      </c>
    </row>
    <row r="81" spans="1:4" ht="15.75" thickBot="1" x14ac:dyDescent="0.3">
      <c r="A81" s="87" t="s">
        <v>257</v>
      </c>
      <c r="B81" s="88">
        <v>32</v>
      </c>
      <c r="C81" s="88">
        <v>21</v>
      </c>
      <c r="D81" s="88">
        <v>85</v>
      </c>
    </row>
    <row r="82" spans="1:4" ht="15.75" thickBot="1" x14ac:dyDescent="0.3">
      <c r="A82" s="87" t="s">
        <v>258</v>
      </c>
      <c r="B82" s="88">
        <v>35</v>
      </c>
      <c r="C82" s="88">
        <v>24</v>
      </c>
      <c r="D82" s="88">
        <v>145</v>
      </c>
    </row>
    <row r="83" spans="1:4" ht="15.75" thickBot="1" x14ac:dyDescent="0.3">
      <c r="A83" s="87" t="s">
        <v>259</v>
      </c>
      <c r="B83" s="88">
        <v>50</v>
      </c>
      <c r="C83" s="88">
        <v>33</v>
      </c>
      <c r="D83" s="88">
        <v>146</v>
      </c>
    </row>
    <row r="84" spans="1:4" ht="15.75" thickBot="1" x14ac:dyDescent="0.3">
      <c r="A84" s="87" t="s">
        <v>260</v>
      </c>
      <c r="B84" s="88">
        <v>38</v>
      </c>
      <c r="C84" s="88">
        <v>25</v>
      </c>
      <c r="D84" s="88">
        <v>185</v>
      </c>
    </row>
    <row r="85" spans="1:4" ht="15.75" thickBot="1" x14ac:dyDescent="0.3">
      <c r="A85" s="87" t="s">
        <v>261</v>
      </c>
      <c r="B85" s="88">
        <v>32</v>
      </c>
      <c r="C85" s="88">
        <v>21</v>
      </c>
      <c r="D85" s="88">
        <v>85</v>
      </c>
    </row>
    <row r="86" spans="1:4" ht="15.75" thickBot="1" x14ac:dyDescent="0.3">
      <c r="A86" s="87" t="s">
        <v>99</v>
      </c>
      <c r="B86" s="88">
        <v>36</v>
      </c>
      <c r="C86" s="88">
        <v>24</v>
      </c>
      <c r="D86" s="88">
        <v>134</v>
      </c>
    </row>
    <row r="87" spans="1:4" ht="15.75" thickBot="1" x14ac:dyDescent="0.3">
      <c r="A87" s="87" t="s">
        <v>100</v>
      </c>
      <c r="B87" s="88">
        <v>33</v>
      </c>
      <c r="C87" s="88">
        <v>22</v>
      </c>
      <c r="D87" s="88">
        <v>196</v>
      </c>
    </row>
    <row r="88" spans="1:4" ht="15.75" thickBot="1" x14ac:dyDescent="0.3">
      <c r="A88" s="87" t="s">
        <v>101</v>
      </c>
      <c r="B88" s="88">
        <v>44</v>
      </c>
      <c r="C88" s="88">
        <v>29</v>
      </c>
      <c r="D88" s="88">
        <v>92</v>
      </c>
    </row>
    <row r="89" spans="1:4" ht="15.75" thickBot="1" x14ac:dyDescent="0.3">
      <c r="A89" s="87" t="s">
        <v>102</v>
      </c>
      <c r="B89" s="88">
        <v>47</v>
      </c>
      <c r="C89" s="88">
        <v>32</v>
      </c>
      <c r="D89" s="88">
        <v>108</v>
      </c>
    </row>
    <row r="90" spans="1:4" ht="15.75" thickBot="1" x14ac:dyDescent="0.3">
      <c r="A90" s="87" t="s">
        <v>103</v>
      </c>
      <c r="B90" s="88">
        <v>66</v>
      </c>
      <c r="C90" s="88">
        <v>44</v>
      </c>
      <c r="D90" s="88">
        <v>190</v>
      </c>
    </row>
    <row r="91" spans="1:4" ht="15.75" thickBot="1" x14ac:dyDescent="0.3">
      <c r="A91" s="87" t="s">
        <v>253</v>
      </c>
      <c r="B91" s="88">
        <v>45</v>
      </c>
      <c r="C91" s="88">
        <v>30</v>
      </c>
      <c r="D91" s="88">
        <v>158</v>
      </c>
    </row>
    <row r="92" spans="1:4" ht="15.75" thickBot="1" x14ac:dyDescent="0.3">
      <c r="A92" s="87" t="s">
        <v>254</v>
      </c>
      <c r="B92" s="88">
        <v>40</v>
      </c>
      <c r="C92" s="88">
        <v>27</v>
      </c>
      <c r="D92" s="88">
        <v>135</v>
      </c>
    </row>
    <row r="93" spans="1:4" ht="15.75" thickBot="1" x14ac:dyDescent="0.3">
      <c r="A93" s="87" t="s">
        <v>255</v>
      </c>
      <c r="B93" s="88">
        <v>40</v>
      </c>
      <c r="C93" s="88">
        <v>27</v>
      </c>
      <c r="D93" s="88">
        <v>135</v>
      </c>
    </row>
    <row r="94" spans="1:4" ht="15.75" thickBot="1" x14ac:dyDescent="0.3">
      <c r="A94" s="87" t="s">
        <v>104</v>
      </c>
      <c r="B94" s="88">
        <v>57</v>
      </c>
      <c r="C94" s="88">
        <v>38</v>
      </c>
      <c r="D94" s="88">
        <v>138</v>
      </c>
    </row>
    <row r="95" spans="1:4" ht="15.75" thickBot="1" x14ac:dyDescent="0.3">
      <c r="A95" s="87" t="s">
        <v>251</v>
      </c>
      <c r="B95" s="88">
        <v>66</v>
      </c>
      <c r="C95" s="88">
        <v>44</v>
      </c>
      <c r="D95" s="88">
        <v>233</v>
      </c>
    </row>
    <row r="96" spans="1:4" ht="15.75" thickBot="1" x14ac:dyDescent="0.3">
      <c r="A96" s="87" t="s">
        <v>252</v>
      </c>
      <c r="B96" s="88">
        <v>52</v>
      </c>
      <c r="C96" s="88">
        <v>35</v>
      </c>
      <c r="D96" s="88">
        <v>190</v>
      </c>
    </row>
    <row r="97" spans="1:4" ht="15.75" thickBot="1" x14ac:dyDescent="0.3">
      <c r="A97" s="87" t="s">
        <v>105</v>
      </c>
      <c r="B97" s="88">
        <v>24</v>
      </c>
      <c r="C97" s="88">
        <v>16</v>
      </c>
      <c r="D97" s="88">
        <v>95</v>
      </c>
    </row>
    <row r="98" spans="1:4" ht="15.75" thickBot="1" x14ac:dyDescent="0.3">
      <c r="A98" s="87" t="s">
        <v>106</v>
      </c>
      <c r="B98" s="88">
        <v>46</v>
      </c>
      <c r="C98" s="88">
        <v>31</v>
      </c>
      <c r="D98" s="88">
        <v>126</v>
      </c>
    </row>
    <row r="99" spans="1:4" ht="15.75" thickBot="1" x14ac:dyDescent="0.3">
      <c r="A99" s="87" t="s">
        <v>107</v>
      </c>
      <c r="B99" s="88">
        <v>38</v>
      </c>
      <c r="C99" s="88">
        <v>25</v>
      </c>
      <c r="D99" s="88">
        <v>94</v>
      </c>
    </row>
    <row r="100" spans="1:4" ht="15.75" thickBot="1" x14ac:dyDescent="0.3">
      <c r="A100" s="87" t="s">
        <v>108</v>
      </c>
      <c r="B100" s="88">
        <v>50</v>
      </c>
      <c r="C100" s="88">
        <v>33</v>
      </c>
      <c r="D100" s="88">
        <v>180</v>
      </c>
    </row>
    <row r="101" spans="1:4" ht="15.75" thickBot="1" x14ac:dyDescent="0.3">
      <c r="A101" s="87" t="s">
        <v>247</v>
      </c>
      <c r="B101" s="88">
        <v>47</v>
      </c>
      <c r="C101" s="88">
        <v>32</v>
      </c>
      <c r="D101" s="88">
        <v>142</v>
      </c>
    </row>
    <row r="102" spans="1:4" ht="15.75" thickBot="1" x14ac:dyDescent="0.3">
      <c r="A102" s="87" t="s">
        <v>248</v>
      </c>
      <c r="B102" s="88">
        <v>51</v>
      </c>
      <c r="C102" s="88">
        <v>34</v>
      </c>
      <c r="D102" s="88">
        <v>161</v>
      </c>
    </row>
    <row r="103" spans="1:4" ht="15.75" thickBot="1" x14ac:dyDescent="0.3">
      <c r="A103" s="87" t="s">
        <v>249</v>
      </c>
      <c r="B103" s="88">
        <v>50</v>
      </c>
      <c r="C103" s="88">
        <v>33</v>
      </c>
      <c r="D103" s="88">
        <v>140</v>
      </c>
    </row>
    <row r="104" spans="1:4" ht="15.75" thickBot="1" x14ac:dyDescent="0.3">
      <c r="A104" s="87" t="s">
        <v>250</v>
      </c>
      <c r="B104" s="88">
        <v>47</v>
      </c>
      <c r="C104" s="88">
        <v>32</v>
      </c>
      <c r="D104" s="88">
        <v>134</v>
      </c>
    </row>
    <row r="105" spans="1:4" ht="15.75" thickBot="1" x14ac:dyDescent="0.3">
      <c r="A105" s="87" t="s">
        <v>109</v>
      </c>
      <c r="B105" s="88">
        <v>30</v>
      </c>
      <c r="C105" s="88">
        <v>20</v>
      </c>
      <c r="D105" s="88">
        <v>105</v>
      </c>
    </row>
    <row r="106" spans="1:4" ht="15.75" thickBot="1" x14ac:dyDescent="0.3">
      <c r="A106" s="87" t="s">
        <v>110</v>
      </c>
      <c r="B106" s="88">
        <v>45</v>
      </c>
      <c r="C106" s="88">
        <v>30</v>
      </c>
      <c r="D106" s="88">
        <v>111</v>
      </c>
    </row>
    <row r="107" spans="1:4" ht="15.75" thickBot="1" x14ac:dyDescent="0.3">
      <c r="A107" s="87" t="s">
        <v>111</v>
      </c>
      <c r="B107" s="88">
        <v>56</v>
      </c>
      <c r="C107" s="88">
        <v>37</v>
      </c>
      <c r="D107" s="88">
        <v>149</v>
      </c>
    </row>
    <row r="108" spans="1:4" ht="15.75" thickBot="1" x14ac:dyDescent="0.3">
      <c r="A108" s="87" t="s">
        <v>112</v>
      </c>
      <c r="B108" s="88">
        <v>42</v>
      </c>
      <c r="C108" s="88">
        <v>28</v>
      </c>
      <c r="D108" s="88">
        <v>223</v>
      </c>
    </row>
    <row r="109" spans="1:4" ht="15.75" thickBot="1" x14ac:dyDescent="0.3">
      <c r="A109" s="87" t="s">
        <v>113</v>
      </c>
      <c r="B109" s="88">
        <v>27</v>
      </c>
      <c r="C109" s="88">
        <v>18</v>
      </c>
      <c r="D109" s="88">
        <v>74</v>
      </c>
    </row>
    <row r="110" spans="1:4" ht="15.75" thickBot="1" x14ac:dyDescent="0.3">
      <c r="A110" s="87" t="s">
        <v>114</v>
      </c>
      <c r="B110" s="88">
        <v>46</v>
      </c>
      <c r="C110" s="88">
        <v>31</v>
      </c>
      <c r="D110" s="88">
        <v>115</v>
      </c>
    </row>
    <row r="111" spans="1:4" ht="15.75" thickBot="1" x14ac:dyDescent="0.3">
      <c r="A111" s="87" t="s">
        <v>115</v>
      </c>
      <c r="B111" s="88">
        <v>50</v>
      </c>
      <c r="C111" s="88">
        <v>33</v>
      </c>
      <c r="D111" s="88">
        <v>200</v>
      </c>
    </row>
    <row r="112" spans="1:4" ht="15.75" thickBot="1" x14ac:dyDescent="0.3">
      <c r="A112" s="87" t="s">
        <v>116</v>
      </c>
      <c r="B112" s="88">
        <v>70</v>
      </c>
      <c r="C112" s="88">
        <v>47</v>
      </c>
      <c r="D112" s="88">
        <v>190</v>
      </c>
    </row>
    <row r="113" spans="1:4" ht="15.75" thickBot="1" x14ac:dyDescent="0.3">
      <c r="A113" s="87" t="s">
        <v>117</v>
      </c>
      <c r="B113" s="88">
        <v>28</v>
      </c>
      <c r="C113" s="88">
        <v>19</v>
      </c>
      <c r="D113" s="88">
        <v>92</v>
      </c>
    </row>
    <row r="114" spans="1:4" ht="15.75" thickBot="1" x14ac:dyDescent="0.3">
      <c r="A114" s="87" t="s">
        <v>118</v>
      </c>
      <c r="B114" s="88">
        <v>58</v>
      </c>
      <c r="C114" s="88">
        <v>39</v>
      </c>
      <c r="D114" s="88">
        <v>112</v>
      </c>
    </row>
    <row r="115" spans="1:4" ht="15.75" thickBot="1" x14ac:dyDescent="0.3">
      <c r="A115" s="87" t="s">
        <v>119</v>
      </c>
      <c r="B115" s="88">
        <v>23</v>
      </c>
      <c r="C115" s="88">
        <v>16</v>
      </c>
      <c r="D115" s="88">
        <v>57</v>
      </c>
    </row>
    <row r="116" spans="1:4" ht="15.75" thickBot="1" x14ac:dyDescent="0.3">
      <c r="A116" s="87" t="s">
        <v>120</v>
      </c>
      <c r="B116" s="88">
        <v>35</v>
      </c>
      <c r="C116" s="88">
        <v>24</v>
      </c>
      <c r="D116" s="88">
        <v>107</v>
      </c>
    </row>
    <row r="117" spans="1:4" ht="15.75" thickBot="1" x14ac:dyDescent="0.3">
      <c r="A117" s="87" t="s">
        <v>121</v>
      </c>
      <c r="B117" s="88">
        <v>46</v>
      </c>
      <c r="C117" s="88">
        <v>31</v>
      </c>
      <c r="D117" s="88">
        <v>228</v>
      </c>
    </row>
    <row r="118" spans="1:4" ht="15.75" thickBot="1" x14ac:dyDescent="0.3">
      <c r="A118" s="87" t="s">
        <v>122</v>
      </c>
      <c r="B118" s="88">
        <v>42</v>
      </c>
      <c r="C118" s="88">
        <v>28</v>
      </c>
      <c r="D118" s="88">
        <v>185</v>
      </c>
    </row>
    <row r="119" spans="1:4" ht="15.75" thickBot="1" x14ac:dyDescent="0.3">
      <c r="A119" s="87" t="s">
        <v>123</v>
      </c>
      <c r="B119" s="88">
        <v>33</v>
      </c>
      <c r="C119" s="88">
        <v>22</v>
      </c>
      <c r="D119" s="88">
        <v>96</v>
      </c>
    </row>
    <row r="120" spans="1:4" ht="15.75" thickBot="1" x14ac:dyDescent="0.3">
      <c r="A120" s="87" t="s">
        <v>124</v>
      </c>
      <c r="B120" s="88">
        <v>24</v>
      </c>
      <c r="C120" s="88">
        <v>16</v>
      </c>
      <c r="D120" s="88">
        <v>103</v>
      </c>
    </row>
    <row r="121" spans="1:4" ht="15.75" thickBot="1" x14ac:dyDescent="0.3">
      <c r="A121" s="87" t="s">
        <v>125</v>
      </c>
      <c r="B121" s="88">
        <v>35</v>
      </c>
      <c r="C121" s="88">
        <v>24</v>
      </c>
      <c r="D121" s="88">
        <v>76</v>
      </c>
    </row>
    <row r="122" spans="1:4" ht="15.75" thickBot="1" x14ac:dyDescent="0.3">
      <c r="A122" s="87" t="s">
        <v>126</v>
      </c>
      <c r="B122" s="88">
        <v>59</v>
      </c>
      <c r="C122" s="88">
        <v>40</v>
      </c>
      <c r="D122" s="88">
        <v>123</v>
      </c>
    </row>
    <row r="123" spans="1:4" ht="15.75" thickBot="1" x14ac:dyDescent="0.3">
      <c r="A123" s="87" t="s">
        <v>127</v>
      </c>
      <c r="B123" s="88">
        <v>63</v>
      </c>
      <c r="C123" s="88">
        <v>42</v>
      </c>
      <c r="D123" s="88">
        <v>135</v>
      </c>
    </row>
    <row r="124" spans="1:4" ht="15.75" thickBot="1" x14ac:dyDescent="0.3">
      <c r="A124" s="87" t="s">
        <v>128</v>
      </c>
      <c r="B124" s="88">
        <v>53</v>
      </c>
      <c r="C124" s="88">
        <v>36</v>
      </c>
      <c r="D124" s="88">
        <v>180</v>
      </c>
    </row>
    <row r="125" spans="1:4" ht="15.75" thickBot="1" x14ac:dyDescent="0.3">
      <c r="A125" s="87" t="s">
        <v>129</v>
      </c>
      <c r="B125" s="88">
        <v>26</v>
      </c>
      <c r="C125" s="88">
        <v>17</v>
      </c>
      <c r="D125" s="88">
        <v>109</v>
      </c>
    </row>
    <row r="126" spans="1:4" ht="15.75" thickBot="1" x14ac:dyDescent="0.3">
      <c r="A126" s="87" t="s">
        <v>130</v>
      </c>
      <c r="B126" s="88">
        <v>47</v>
      </c>
      <c r="C126" s="88">
        <v>32</v>
      </c>
      <c r="D126" s="88">
        <v>130</v>
      </c>
    </row>
    <row r="127" spans="1:4" ht="15.75" thickBot="1" x14ac:dyDescent="0.3">
      <c r="A127" s="87" t="s">
        <v>131</v>
      </c>
      <c r="B127" s="88">
        <v>34</v>
      </c>
      <c r="C127" s="88">
        <v>23</v>
      </c>
      <c r="D127" s="88">
        <v>87</v>
      </c>
    </row>
    <row r="128" spans="1:4" ht="15.75" thickBot="1" x14ac:dyDescent="0.3">
      <c r="A128" s="87" t="s">
        <v>132</v>
      </c>
      <c r="B128" s="88">
        <v>47</v>
      </c>
      <c r="C128" s="88">
        <v>32</v>
      </c>
      <c r="D128" s="88">
        <v>123</v>
      </c>
    </row>
    <row r="129" spans="1:4" ht="15.75" thickBot="1" x14ac:dyDescent="0.3">
      <c r="A129" s="87" t="s">
        <v>133</v>
      </c>
      <c r="B129" s="88">
        <v>34</v>
      </c>
      <c r="C129" s="88">
        <v>23</v>
      </c>
      <c r="D129" s="88">
        <v>88</v>
      </c>
    </row>
    <row r="130" spans="1:4" ht="15.75" thickBot="1" x14ac:dyDescent="0.3">
      <c r="A130" s="87" t="s">
        <v>134</v>
      </c>
      <c r="B130" s="88">
        <v>52</v>
      </c>
      <c r="C130" s="88">
        <v>35</v>
      </c>
      <c r="D130" s="88">
        <v>170</v>
      </c>
    </row>
    <row r="131" spans="1:4" ht="15.75" thickBot="1" x14ac:dyDescent="0.3">
      <c r="A131" s="87" t="s">
        <v>135</v>
      </c>
      <c r="B131" s="88">
        <v>38</v>
      </c>
      <c r="C131" s="88">
        <v>25</v>
      </c>
      <c r="D131" s="88">
        <v>120</v>
      </c>
    </row>
    <row r="132" spans="1:4" ht="15.75" thickBot="1" x14ac:dyDescent="0.3">
      <c r="A132" s="87" t="s">
        <v>136</v>
      </c>
      <c r="B132" s="88">
        <v>46</v>
      </c>
      <c r="C132" s="88">
        <v>31</v>
      </c>
      <c r="D132" s="88">
        <v>114</v>
      </c>
    </row>
    <row r="133" spans="1:4" ht="15.75" thickBot="1" x14ac:dyDescent="0.3">
      <c r="A133" s="87" t="s">
        <v>137</v>
      </c>
      <c r="B133" s="88">
        <v>42</v>
      </c>
      <c r="C133" s="88">
        <v>28</v>
      </c>
      <c r="D133" s="88">
        <v>129</v>
      </c>
    </row>
    <row r="134" spans="1:4" ht="15.75" thickBot="1" x14ac:dyDescent="0.3">
      <c r="A134" s="87" t="s">
        <v>138</v>
      </c>
      <c r="B134" s="88">
        <v>63</v>
      </c>
      <c r="C134" s="88">
        <v>42</v>
      </c>
      <c r="D134" s="88">
        <v>102</v>
      </c>
    </row>
    <row r="135" spans="1:4" ht="15.75" thickBot="1" x14ac:dyDescent="0.3">
      <c r="A135" s="87" t="s">
        <v>139</v>
      </c>
      <c r="B135" s="88">
        <v>39</v>
      </c>
      <c r="C135" s="88">
        <v>26</v>
      </c>
      <c r="D135" s="88">
        <v>105</v>
      </c>
    </row>
    <row r="136" spans="1:4" ht="15.75" thickBot="1" x14ac:dyDescent="0.3">
      <c r="A136" s="87" t="s">
        <v>140</v>
      </c>
      <c r="B136" s="88">
        <v>54</v>
      </c>
      <c r="C136" s="88">
        <v>36</v>
      </c>
      <c r="D136" s="88">
        <v>220</v>
      </c>
    </row>
    <row r="137" spans="1:4" ht="15.75" thickBot="1" x14ac:dyDescent="0.3">
      <c r="A137" s="87" t="s">
        <v>141</v>
      </c>
      <c r="B137" s="88">
        <v>29</v>
      </c>
      <c r="C137" s="88">
        <v>20</v>
      </c>
      <c r="D137" s="88">
        <v>95</v>
      </c>
    </row>
    <row r="138" spans="1:4" ht="15.75" thickBot="1" x14ac:dyDescent="0.3">
      <c r="A138" s="87" t="s">
        <v>142</v>
      </c>
      <c r="B138" s="88">
        <v>48</v>
      </c>
      <c r="C138" s="88">
        <v>32</v>
      </c>
      <c r="D138" s="88">
        <v>177</v>
      </c>
    </row>
    <row r="139" spans="1:4" ht="15.75" thickBot="1" x14ac:dyDescent="0.3">
      <c r="A139" s="87" t="s">
        <v>143</v>
      </c>
      <c r="B139" s="88">
        <v>24</v>
      </c>
      <c r="C139" s="88">
        <v>16</v>
      </c>
      <c r="D139" s="88">
        <v>88</v>
      </c>
    </row>
    <row r="140" spans="1:4" ht="15.75" thickBot="1" x14ac:dyDescent="0.3">
      <c r="A140" s="87" t="s">
        <v>144</v>
      </c>
      <c r="B140" s="88">
        <v>42</v>
      </c>
      <c r="C140" s="88">
        <v>28</v>
      </c>
      <c r="D140" s="88">
        <v>180</v>
      </c>
    </row>
    <row r="141" spans="1:4" ht="15.75" thickBot="1" x14ac:dyDescent="0.3">
      <c r="A141" s="87" t="s">
        <v>145</v>
      </c>
      <c r="B141" s="88">
        <v>27</v>
      </c>
      <c r="C141" s="88">
        <v>18</v>
      </c>
      <c r="D141" s="88">
        <v>92</v>
      </c>
    </row>
    <row r="142" spans="1:4" ht="15.75" thickBot="1" x14ac:dyDescent="0.3">
      <c r="A142" s="87" t="s">
        <v>146</v>
      </c>
      <c r="B142" s="88">
        <v>29</v>
      </c>
      <c r="C142" s="88">
        <v>20</v>
      </c>
      <c r="D142" s="88">
        <v>94</v>
      </c>
    </row>
    <row r="143" spans="1:4" ht="15.75" thickBot="1" x14ac:dyDescent="0.3">
      <c r="A143" s="87" t="s">
        <v>147</v>
      </c>
      <c r="B143" s="88">
        <v>38</v>
      </c>
      <c r="C143" s="88">
        <v>25</v>
      </c>
      <c r="D143" s="88">
        <v>146</v>
      </c>
    </row>
    <row r="144" spans="1:4" ht="15.75" thickBot="1" x14ac:dyDescent="0.3">
      <c r="A144" s="87" t="s">
        <v>148</v>
      </c>
      <c r="B144" s="88">
        <v>35</v>
      </c>
      <c r="C144" s="88">
        <v>24</v>
      </c>
      <c r="D144" s="88">
        <v>155</v>
      </c>
    </row>
    <row r="145" spans="1:4" ht="15.75" thickBot="1" x14ac:dyDescent="0.3">
      <c r="A145" s="87" t="s">
        <v>149</v>
      </c>
      <c r="B145" s="88">
        <v>30</v>
      </c>
      <c r="C145" s="88">
        <v>20</v>
      </c>
      <c r="D145" s="88">
        <v>112</v>
      </c>
    </row>
    <row r="146" spans="1:4" ht="15.75" thickBot="1" x14ac:dyDescent="0.3">
      <c r="A146" s="87" t="s">
        <v>150</v>
      </c>
      <c r="B146" s="88">
        <v>28</v>
      </c>
      <c r="C146" s="88">
        <v>19</v>
      </c>
      <c r="D146" s="88">
        <v>86</v>
      </c>
    </row>
    <row r="147" spans="1:4" ht="15.75" thickBot="1" x14ac:dyDescent="0.3">
      <c r="A147" s="87" t="s">
        <v>151</v>
      </c>
      <c r="B147" s="88">
        <v>56</v>
      </c>
      <c r="C147" s="88">
        <v>37</v>
      </c>
      <c r="D147" s="88">
        <v>153</v>
      </c>
    </row>
    <row r="148" spans="1:4" ht="15.75" thickBot="1" x14ac:dyDescent="0.3">
      <c r="A148" s="87" t="s">
        <v>152</v>
      </c>
      <c r="B148" s="88">
        <v>36</v>
      </c>
      <c r="C148" s="88">
        <v>24</v>
      </c>
      <c r="D148" s="88">
        <v>81</v>
      </c>
    </row>
    <row r="149" spans="1:4" ht="15.75" thickBot="1" x14ac:dyDescent="0.3">
      <c r="A149" s="87" t="s">
        <v>153</v>
      </c>
      <c r="B149" s="88">
        <v>47</v>
      </c>
      <c r="C149" s="88">
        <v>32</v>
      </c>
      <c r="D149" s="88">
        <v>122</v>
      </c>
    </row>
    <row r="150" spans="1:4" ht="15.75" thickBot="1" x14ac:dyDescent="0.3">
      <c r="A150" s="87" t="s">
        <v>154</v>
      </c>
      <c r="B150" s="88">
        <v>41</v>
      </c>
      <c r="C150" s="88">
        <v>28</v>
      </c>
      <c r="D150" s="88">
        <v>89</v>
      </c>
    </row>
    <row r="151" spans="1:4" ht="15.75" thickBot="1" x14ac:dyDescent="0.3">
      <c r="A151" s="87" t="s">
        <v>155</v>
      </c>
      <c r="B151" s="88">
        <v>46</v>
      </c>
      <c r="C151" s="88">
        <v>31</v>
      </c>
      <c r="D151" s="88">
        <v>182</v>
      </c>
    </row>
    <row r="152" spans="1:4" ht="15.75" thickBot="1" x14ac:dyDescent="0.3">
      <c r="A152" s="87" t="s">
        <v>156</v>
      </c>
      <c r="B152" s="88">
        <v>80</v>
      </c>
      <c r="C152" s="88">
        <v>53</v>
      </c>
      <c r="D152" s="88">
        <v>182</v>
      </c>
    </row>
    <row r="153" spans="1:4" ht="15.75" thickBot="1" x14ac:dyDescent="0.3">
      <c r="A153" s="87" t="s">
        <v>157</v>
      </c>
      <c r="B153" s="88">
        <v>40</v>
      </c>
      <c r="C153" s="88">
        <v>27</v>
      </c>
      <c r="D153" s="88">
        <v>108</v>
      </c>
    </row>
    <row r="154" spans="1:4" ht="15.75" thickBot="1" x14ac:dyDescent="0.3">
      <c r="A154" s="87" t="s">
        <v>158</v>
      </c>
      <c r="B154" s="88">
        <v>60</v>
      </c>
      <c r="C154" s="88">
        <v>40</v>
      </c>
      <c r="D154" s="88">
        <v>200</v>
      </c>
    </row>
    <row r="155" spans="1:4" ht="15.75" thickBot="1" x14ac:dyDescent="0.3">
      <c r="A155" s="87" t="s">
        <v>206</v>
      </c>
      <c r="B155" s="88">
        <v>23</v>
      </c>
      <c r="C155" s="88">
        <v>16</v>
      </c>
      <c r="D155" s="88">
        <v>238</v>
      </c>
    </row>
    <row r="156" spans="1:4" ht="15.75" thickBot="1" x14ac:dyDescent="0.3">
      <c r="A156" s="87" t="s">
        <v>207</v>
      </c>
      <c r="B156" s="88">
        <v>34</v>
      </c>
      <c r="C156" s="88">
        <v>23</v>
      </c>
      <c r="D156" s="88">
        <v>122</v>
      </c>
    </row>
    <row r="157" spans="1:4" ht="15.75" thickBot="1" x14ac:dyDescent="0.3">
      <c r="A157" s="87" t="s">
        <v>159</v>
      </c>
      <c r="B157" s="88">
        <v>51</v>
      </c>
      <c r="C157" s="88">
        <v>34</v>
      </c>
      <c r="D157" s="88">
        <v>179</v>
      </c>
    </row>
    <row r="158" spans="1:4" ht="15.75" thickBot="1" x14ac:dyDescent="0.3">
      <c r="A158" s="87" t="s">
        <v>160</v>
      </c>
      <c r="B158" s="88">
        <v>39</v>
      </c>
      <c r="C158" s="88">
        <v>26</v>
      </c>
      <c r="D158" s="88">
        <v>111</v>
      </c>
    </row>
    <row r="159" spans="1:4" ht="15.75" thickBot="1" x14ac:dyDescent="0.3">
      <c r="A159" s="87" t="s">
        <v>161</v>
      </c>
      <c r="B159" s="88">
        <v>60</v>
      </c>
      <c r="C159" s="88">
        <v>40</v>
      </c>
      <c r="D159" s="88">
        <v>234</v>
      </c>
    </row>
    <row r="160" spans="1:4" ht="15.75" thickBot="1" x14ac:dyDescent="0.3">
      <c r="A160" s="87" t="s">
        <v>162</v>
      </c>
      <c r="B160" s="88">
        <v>38</v>
      </c>
      <c r="C160" s="88">
        <v>25</v>
      </c>
      <c r="D160" s="88">
        <v>108</v>
      </c>
    </row>
    <row r="161" spans="1:4" ht="15.75" thickBot="1" x14ac:dyDescent="0.3">
      <c r="A161" s="87" t="s">
        <v>163</v>
      </c>
      <c r="B161" s="88">
        <v>34</v>
      </c>
      <c r="C161" s="88">
        <v>23</v>
      </c>
      <c r="D161" s="88">
        <v>143</v>
      </c>
    </row>
    <row r="162" spans="1:4" ht="15.75" thickBot="1" x14ac:dyDescent="0.3">
      <c r="A162" s="87" t="s">
        <v>164</v>
      </c>
      <c r="B162" s="88">
        <v>33</v>
      </c>
      <c r="C162" s="88">
        <v>22</v>
      </c>
      <c r="D162" s="88">
        <v>116</v>
      </c>
    </row>
    <row r="163" spans="1:4" ht="15.75" thickBot="1" x14ac:dyDescent="0.3">
      <c r="A163" s="87" t="s">
        <v>208</v>
      </c>
      <c r="B163" s="88">
        <v>33</v>
      </c>
      <c r="C163" s="88">
        <v>22</v>
      </c>
      <c r="D163" s="88">
        <v>117</v>
      </c>
    </row>
    <row r="164" spans="1:4" ht="15.75" thickBot="1" x14ac:dyDescent="0.3">
      <c r="A164" s="87" t="s">
        <v>209</v>
      </c>
      <c r="B164" s="88">
        <v>30</v>
      </c>
      <c r="C164" s="88">
        <v>20</v>
      </c>
      <c r="D164" s="88">
        <v>84</v>
      </c>
    </row>
    <row r="165" spans="1:4" ht="15.75" thickBot="1" x14ac:dyDescent="0.3">
      <c r="A165" s="87" t="s">
        <v>210</v>
      </c>
      <c r="B165" s="88">
        <v>27</v>
      </c>
      <c r="C165" s="88">
        <v>18</v>
      </c>
      <c r="D165" s="88">
        <v>86</v>
      </c>
    </row>
    <row r="166" spans="1:4" ht="15.75" thickBot="1" x14ac:dyDescent="0.3">
      <c r="A166" s="87" t="s">
        <v>211</v>
      </c>
      <c r="B166" s="88">
        <v>29</v>
      </c>
      <c r="C166" s="88">
        <v>20</v>
      </c>
      <c r="D166" s="88">
        <v>109</v>
      </c>
    </row>
    <row r="167" spans="1:4" ht="15.75" thickBot="1" x14ac:dyDescent="0.3">
      <c r="A167" s="87" t="s">
        <v>212</v>
      </c>
      <c r="B167" s="88">
        <v>29</v>
      </c>
      <c r="C167" s="88">
        <v>20</v>
      </c>
      <c r="D167" s="88">
        <v>60</v>
      </c>
    </row>
    <row r="168" spans="1:4" ht="15.75" thickBot="1" x14ac:dyDescent="0.3">
      <c r="A168" s="87" t="s">
        <v>165</v>
      </c>
      <c r="B168" s="88">
        <v>36</v>
      </c>
      <c r="C168" s="88">
        <v>24</v>
      </c>
      <c r="D168" s="88">
        <v>102</v>
      </c>
    </row>
    <row r="169" spans="1:4" ht="15.75" thickBot="1" x14ac:dyDescent="0.3">
      <c r="A169" s="87" t="s">
        <v>166</v>
      </c>
      <c r="B169" s="88">
        <v>46</v>
      </c>
      <c r="C169" s="88">
        <v>31</v>
      </c>
      <c r="D169" s="88">
        <v>141</v>
      </c>
    </row>
    <row r="170" spans="1:4" ht="15.75" thickBot="1" x14ac:dyDescent="0.3">
      <c r="A170" s="87" t="s">
        <v>213</v>
      </c>
      <c r="B170" s="88">
        <v>32</v>
      </c>
      <c r="C170" s="88">
        <v>21</v>
      </c>
      <c r="D170" s="88">
        <v>100</v>
      </c>
    </row>
    <row r="171" spans="1:4" ht="15.75" thickBot="1" x14ac:dyDescent="0.3">
      <c r="A171" s="87" t="s">
        <v>214</v>
      </c>
      <c r="B171" s="88">
        <v>26</v>
      </c>
      <c r="C171" s="88">
        <v>17</v>
      </c>
      <c r="D171" s="88">
        <v>62</v>
      </c>
    </row>
    <row r="172" spans="1:4" ht="15.75" thickBot="1" x14ac:dyDescent="0.3">
      <c r="A172" s="87" t="s">
        <v>215</v>
      </c>
      <c r="B172" s="88">
        <v>28</v>
      </c>
      <c r="C172" s="88">
        <v>19</v>
      </c>
      <c r="D172" s="88">
        <v>84</v>
      </c>
    </row>
    <row r="173" spans="1:4" ht="15.75" thickBot="1" x14ac:dyDescent="0.3">
      <c r="A173" s="87" t="s">
        <v>216</v>
      </c>
      <c r="B173" s="88">
        <v>30</v>
      </c>
      <c r="C173" s="88">
        <v>20</v>
      </c>
      <c r="D173" s="88">
        <v>110</v>
      </c>
    </row>
    <row r="174" spans="1:4" ht="15.75" thickBot="1" x14ac:dyDescent="0.3">
      <c r="A174" s="87" t="s">
        <v>217</v>
      </c>
      <c r="B174" s="88">
        <v>26</v>
      </c>
      <c r="C174" s="88">
        <v>17</v>
      </c>
      <c r="D174" s="88">
        <v>114</v>
      </c>
    </row>
    <row r="175" spans="1:4" ht="15.75" thickBot="1" x14ac:dyDescent="0.3">
      <c r="A175" s="87" t="s">
        <v>218</v>
      </c>
      <c r="B175" s="88">
        <v>24</v>
      </c>
      <c r="C175" s="88">
        <v>16</v>
      </c>
      <c r="D175" s="88">
        <v>58</v>
      </c>
    </row>
    <row r="176" spans="1:4" ht="15.75" thickBot="1" x14ac:dyDescent="0.3">
      <c r="A176" s="87" t="s">
        <v>167</v>
      </c>
      <c r="B176" s="88">
        <v>36</v>
      </c>
      <c r="C176" s="88">
        <v>24</v>
      </c>
      <c r="D176" s="88">
        <v>130</v>
      </c>
    </row>
    <row r="177" spans="1:4" ht="15.75" thickBot="1" x14ac:dyDescent="0.3">
      <c r="A177" s="87" t="s">
        <v>168</v>
      </c>
      <c r="B177" s="88">
        <v>29</v>
      </c>
      <c r="C177" s="88">
        <v>20</v>
      </c>
      <c r="D177" s="88">
        <v>85</v>
      </c>
    </row>
    <row r="178" spans="1:4" ht="15.75" thickBot="1" x14ac:dyDescent="0.3">
      <c r="A178" s="87" t="s">
        <v>169</v>
      </c>
      <c r="B178" s="88">
        <v>34</v>
      </c>
      <c r="C178" s="88">
        <v>23</v>
      </c>
      <c r="D178" s="88">
        <v>75</v>
      </c>
    </row>
    <row r="179" spans="1:4" ht="15.75" thickBot="1" x14ac:dyDescent="0.3">
      <c r="A179" s="87" t="s">
        <v>170</v>
      </c>
      <c r="B179" s="88">
        <v>47</v>
      </c>
      <c r="C179" s="88">
        <v>32</v>
      </c>
      <c r="D179" s="88">
        <v>80</v>
      </c>
    </row>
    <row r="180" spans="1:4" ht="15.75" thickBot="1" x14ac:dyDescent="0.3">
      <c r="A180" s="87" t="s">
        <v>219</v>
      </c>
      <c r="B180" s="88">
        <v>38</v>
      </c>
      <c r="C180" s="88">
        <v>25</v>
      </c>
      <c r="D180" s="88">
        <v>234</v>
      </c>
    </row>
    <row r="181" spans="1:4" ht="15.75" thickBot="1" x14ac:dyDescent="0.3">
      <c r="A181" s="87" t="s">
        <v>220</v>
      </c>
      <c r="B181" s="88">
        <v>48</v>
      </c>
      <c r="C181" s="88">
        <v>32</v>
      </c>
      <c r="D181" s="88">
        <v>179</v>
      </c>
    </row>
    <row r="182" spans="1:4" ht="15.75" thickBot="1" x14ac:dyDescent="0.3">
      <c r="A182" s="87" t="s">
        <v>221</v>
      </c>
      <c r="B182" s="88">
        <v>48</v>
      </c>
      <c r="C182" s="88">
        <v>32</v>
      </c>
      <c r="D182" s="88">
        <v>80</v>
      </c>
    </row>
    <row r="183" spans="1:4" ht="15.75" thickBot="1" x14ac:dyDescent="0.3">
      <c r="A183" s="87" t="s">
        <v>171</v>
      </c>
      <c r="B183" s="88">
        <v>50</v>
      </c>
      <c r="C183" s="88">
        <v>33</v>
      </c>
      <c r="D183" s="88">
        <v>168</v>
      </c>
    </row>
    <row r="184" spans="1:4" ht="15.75" thickBot="1" x14ac:dyDescent="0.3">
      <c r="A184" s="87" t="s">
        <v>222</v>
      </c>
      <c r="B184" s="88">
        <v>64</v>
      </c>
      <c r="C184" s="88">
        <v>43</v>
      </c>
      <c r="D184" s="88">
        <v>195</v>
      </c>
    </row>
    <row r="185" spans="1:4" ht="15.75" thickBot="1" x14ac:dyDescent="0.3">
      <c r="A185" s="87" t="s">
        <v>223</v>
      </c>
      <c r="B185" s="88">
        <v>62</v>
      </c>
      <c r="C185" s="88">
        <v>41</v>
      </c>
      <c r="D185" s="88">
        <v>169</v>
      </c>
    </row>
    <row r="186" spans="1:4" ht="15.75" thickBot="1" x14ac:dyDescent="0.3">
      <c r="A186" s="87" t="s">
        <v>172</v>
      </c>
      <c r="B186" s="88">
        <v>45</v>
      </c>
      <c r="C186" s="88">
        <v>30</v>
      </c>
      <c r="D186" s="88">
        <v>128</v>
      </c>
    </row>
    <row r="187" spans="1:4" ht="15.75" thickBot="1" x14ac:dyDescent="0.3">
      <c r="A187" s="87" t="s">
        <v>173</v>
      </c>
      <c r="B187" s="88">
        <v>20</v>
      </c>
      <c r="C187" s="88">
        <v>13</v>
      </c>
      <c r="D187" s="88">
        <v>74</v>
      </c>
    </row>
    <row r="188" spans="1:4" ht="15.75" thickBot="1" x14ac:dyDescent="0.3">
      <c r="A188" s="87" t="s">
        <v>174</v>
      </c>
      <c r="B188" s="88">
        <v>48</v>
      </c>
      <c r="C188" s="88">
        <v>32</v>
      </c>
      <c r="D188" s="88">
        <v>161</v>
      </c>
    </row>
    <row r="189" spans="1:4" ht="15.75" thickBot="1" x14ac:dyDescent="0.3">
      <c r="A189" s="87" t="s">
        <v>175</v>
      </c>
      <c r="B189" s="88">
        <v>45</v>
      </c>
      <c r="C189" s="88">
        <v>30</v>
      </c>
      <c r="D189" s="88">
        <v>140</v>
      </c>
    </row>
    <row r="190" spans="1:4" ht="15.75" thickBot="1" x14ac:dyDescent="0.3">
      <c r="A190" s="87" t="s">
        <v>176</v>
      </c>
      <c r="B190" s="88">
        <v>54</v>
      </c>
      <c r="C190" s="88">
        <v>36</v>
      </c>
      <c r="D190" s="88">
        <v>197</v>
      </c>
    </row>
    <row r="191" spans="1:4" ht="15.75" thickBot="1" x14ac:dyDescent="0.3">
      <c r="A191" s="87" t="s">
        <v>177</v>
      </c>
      <c r="B191" s="88">
        <v>24</v>
      </c>
      <c r="C191" s="88">
        <v>16</v>
      </c>
      <c r="D191" s="88">
        <v>85</v>
      </c>
    </row>
    <row r="192" spans="1:4" ht="15.75" thickBot="1" x14ac:dyDescent="0.3">
      <c r="A192" s="87" t="s">
        <v>178</v>
      </c>
      <c r="B192" s="88">
        <v>33</v>
      </c>
      <c r="C192" s="88">
        <v>22</v>
      </c>
      <c r="D192" s="88">
        <v>95</v>
      </c>
    </row>
    <row r="193" spans="1:4" ht="15.75" thickBot="1" x14ac:dyDescent="0.3">
      <c r="A193" s="87" t="s">
        <v>224</v>
      </c>
      <c r="B193" s="88">
        <v>34</v>
      </c>
      <c r="C193" s="88">
        <v>23</v>
      </c>
      <c r="D193" s="88">
        <v>118</v>
      </c>
    </row>
    <row r="194" spans="1:4" ht="15.75" thickBot="1" x14ac:dyDescent="0.3">
      <c r="A194" s="87" t="s">
        <v>225</v>
      </c>
      <c r="B194" s="88">
        <v>40</v>
      </c>
      <c r="C194" s="88">
        <v>27</v>
      </c>
      <c r="D194" s="88">
        <v>115</v>
      </c>
    </row>
    <row r="195" spans="1:4" ht="15.75" thickBot="1" x14ac:dyDescent="0.3">
      <c r="A195" s="87" t="s">
        <v>226</v>
      </c>
      <c r="B195" s="88">
        <v>40</v>
      </c>
      <c r="C195" s="88">
        <v>27</v>
      </c>
      <c r="D195" s="88">
        <v>118</v>
      </c>
    </row>
    <row r="196" spans="1:4" ht="15.75" thickBot="1" x14ac:dyDescent="0.3">
      <c r="A196" s="87" t="s">
        <v>227</v>
      </c>
      <c r="B196" s="88">
        <v>35</v>
      </c>
      <c r="C196" s="88">
        <v>24</v>
      </c>
      <c r="D196" s="88">
        <v>121</v>
      </c>
    </row>
    <row r="197" spans="1:4" ht="15.75" thickBot="1" x14ac:dyDescent="0.3">
      <c r="A197" s="87" t="s">
        <v>228</v>
      </c>
      <c r="B197" s="88">
        <v>34</v>
      </c>
      <c r="C197" s="88">
        <v>23</v>
      </c>
      <c r="D197" s="88">
        <v>115</v>
      </c>
    </row>
    <row r="198" spans="1:4" ht="15.75" thickBot="1" x14ac:dyDescent="0.3">
      <c r="A198" s="87" t="s">
        <v>179</v>
      </c>
      <c r="B198" s="88">
        <v>42</v>
      </c>
      <c r="C198" s="88">
        <v>28</v>
      </c>
      <c r="D198" s="88">
        <v>100</v>
      </c>
    </row>
    <row r="199" spans="1:4" ht="15.75" thickBot="1" x14ac:dyDescent="0.3">
      <c r="A199" s="87" t="s">
        <v>180</v>
      </c>
      <c r="B199" s="88">
        <v>33</v>
      </c>
      <c r="C199" s="88">
        <v>22</v>
      </c>
      <c r="D199" s="88">
        <v>195</v>
      </c>
    </row>
    <row r="200" spans="1:4" ht="15.95" customHeight="1" thickBot="1" x14ac:dyDescent="0.3">
      <c r="A200" s="87" t="s">
        <v>229</v>
      </c>
      <c r="B200" s="88">
        <v>27</v>
      </c>
      <c r="C200" s="88">
        <v>18</v>
      </c>
      <c r="D200" s="88">
        <v>112</v>
      </c>
    </row>
    <row r="201" spans="1:4" ht="15.95" customHeight="1" thickBot="1" x14ac:dyDescent="0.3">
      <c r="A201" s="87" t="s">
        <v>230</v>
      </c>
      <c r="B201" s="88">
        <v>29</v>
      </c>
      <c r="C201" s="88">
        <v>20</v>
      </c>
      <c r="D201" s="88">
        <v>124</v>
      </c>
    </row>
    <row r="202" spans="1:4" ht="15.95" customHeight="1" thickBot="1" x14ac:dyDescent="0.3">
      <c r="A202" s="87" t="s">
        <v>231</v>
      </c>
      <c r="B202" s="88">
        <v>22</v>
      </c>
      <c r="C202" s="88">
        <v>15</v>
      </c>
      <c r="D202" s="88">
        <v>94</v>
      </c>
    </row>
    <row r="203" spans="1:4" ht="15.95" customHeight="1" thickBot="1" x14ac:dyDescent="0.3">
      <c r="A203" s="87" t="s">
        <v>181</v>
      </c>
      <c r="B203" s="88">
        <v>34</v>
      </c>
      <c r="C203" s="88">
        <v>23</v>
      </c>
      <c r="D203" s="88">
        <v>150</v>
      </c>
    </row>
    <row r="204" spans="1:4" ht="15.95" customHeight="1" thickBot="1" x14ac:dyDescent="0.3">
      <c r="A204" s="87" t="s">
        <v>182</v>
      </c>
      <c r="B204" s="88">
        <v>38</v>
      </c>
      <c r="C204" s="88">
        <v>25</v>
      </c>
      <c r="D204" s="88">
        <v>140</v>
      </c>
    </row>
    <row r="205" spans="1:4" ht="15.95" customHeight="1" thickBot="1" x14ac:dyDescent="0.3">
      <c r="A205" s="87" t="s">
        <v>183</v>
      </c>
      <c r="B205" s="88">
        <v>27</v>
      </c>
      <c r="C205" s="88">
        <v>18</v>
      </c>
      <c r="D205" s="88">
        <v>118</v>
      </c>
    </row>
    <row r="206" spans="1:4" ht="15.95" customHeight="1" thickBot="1" x14ac:dyDescent="0.3">
      <c r="A206" s="87" t="s">
        <v>184</v>
      </c>
      <c r="B206" s="88">
        <v>46</v>
      </c>
      <c r="C206" s="88">
        <v>31</v>
      </c>
      <c r="D206" s="88">
        <v>143</v>
      </c>
    </row>
    <row r="207" spans="1:4" ht="15.95" customHeight="1" thickBot="1" x14ac:dyDescent="0.3">
      <c r="A207" s="87" t="s">
        <v>185</v>
      </c>
      <c r="B207" s="88">
        <v>47</v>
      </c>
      <c r="C207" s="88">
        <v>32</v>
      </c>
      <c r="D207" s="88">
        <v>201</v>
      </c>
    </row>
    <row r="208" spans="1:4" ht="15.95" customHeight="1" thickBot="1" x14ac:dyDescent="0.3">
      <c r="A208" s="87" t="s">
        <v>186</v>
      </c>
      <c r="B208" s="88">
        <v>38</v>
      </c>
      <c r="C208" s="88">
        <v>25</v>
      </c>
      <c r="D208" s="88">
        <v>110</v>
      </c>
    </row>
    <row r="209" spans="1:4" ht="15.95" customHeight="1" thickBot="1" x14ac:dyDescent="0.3">
      <c r="A209" s="87" t="s">
        <v>187</v>
      </c>
      <c r="B209" s="88">
        <v>39</v>
      </c>
      <c r="C209" s="88">
        <v>26</v>
      </c>
      <c r="D209" s="88">
        <v>118</v>
      </c>
    </row>
    <row r="210" spans="1:4" ht="15.95" customHeight="1" thickBot="1" x14ac:dyDescent="0.3">
      <c r="A210" s="87" t="s">
        <v>188</v>
      </c>
      <c r="B210" s="88">
        <v>39</v>
      </c>
      <c r="C210" s="88">
        <v>26</v>
      </c>
      <c r="D210" s="88">
        <v>94</v>
      </c>
    </row>
    <row r="211" spans="1:4" ht="15.95" customHeight="1" thickBot="1" x14ac:dyDescent="0.3">
      <c r="A211" s="87" t="s">
        <v>189</v>
      </c>
      <c r="B211" s="88">
        <v>45</v>
      </c>
      <c r="C211" s="88">
        <v>30</v>
      </c>
      <c r="D211" s="88">
        <v>177</v>
      </c>
    </row>
    <row r="212" spans="1:4" ht="15.95" customHeight="1" thickBot="1" x14ac:dyDescent="0.3">
      <c r="A212" s="87" t="s">
        <v>190</v>
      </c>
      <c r="B212" s="88">
        <v>64</v>
      </c>
      <c r="C212" s="88">
        <v>43</v>
      </c>
      <c r="D212" s="88">
        <v>163</v>
      </c>
    </row>
    <row r="213" spans="1:4" ht="15.95" customHeight="1" thickBot="1" x14ac:dyDescent="0.3">
      <c r="A213" s="87" t="s">
        <v>191</v>
      </c>
      <c r="B213" s="88">
        <v>35</v>
      </c>
      <c r="C213" s="88">
        <v>24</v>
      </c>
      <c r="D213" s="88">
        <v>94</v>
      </c>
    </row>
    <row r="214" spans="1:4" ht="15.95" customHeight="1" thickBot="1" x14ac:dyDescent="0.3">
      <c r="A214" s="87" t="s">
        <v>232</v>
      </c>
      <c r="B214" s="88">
        <v>26</v>
      </c>
      <c r="C214" s="88">
        <v>17</v>
      </c>
      <c r="D214" s="88">
        <v>120</v>
      </c>
    </row>
    <row r="215" spans="1:4" ht="15.95" customHeight="1" thickBot="1" x14ac:dyDescent="0.3">
      <c r="A215" s="87" t="s">
        <v>233</v>
      </c>
      <c r="B215" s="88">
        <v>29</v>
      </c>
      <c r="C215" s="88">
        <v>20</v>
      </c>
      <c r="D215" s="88">
        <v>55</v>
      </c>
    </row>
    <row r="216" spans="1:4" ht="15.95" customHeight="1" thickBot="1" x14ac:dyDescent="0.3">
      <c r="A216" s="87" t="s">
        <v>234</v>
      </c>
      <c r="B216" s="88">
        <v>17</v>
      </c>
      <c r="C216" s="88">
        <v>12</v>
      </c>
      <c r="D216" s="88">
        <v>95</v>
      </c>
    </row>
    <row r="217" spans="1:4" ht="15.95" customHeight="1" thickBot="1" x14ac:dyDescent="0.3">
      <c r="A217" s="87" t="s">
        <v>192</v>
      </c>
      <c r="B217" s="88">
        <v>40</v>
      </c>
      <c r="C217" s="88">
        <v>27</v>
      </c>
      <c r="D217" s="88">
        <v>115</v>
      </c>
    </row>
    <row r="218" spans="1:4" ht="15.95" customHeight="1" thickBot="1" x14ac:dyDescent="0.3">
      <c r="A218" s="87" t="s">
        <v>193</v>
      </c>
      <c r="B218" s="88">
        <v>33</v>
      </c>
      <c r="C218" s="88">
        <v>22</v>
      </c>
      <c r="D218" s="88">
        <v>108</v>
      </c>
    </row>
    <row r="219" spans="1:4" ht="15.95" customHeight="1" thickBot="1" x14ac:dyDescent="0.3">
      <c r="A219" s="87" t="s">
        <v>194</v>
      </c>
      <c r="B219" s="88">
        <v>41</v>
      </c>
      <c r="C219" s="88">
        <v>28</v>
      </c>
      <c r="D219" s="88">
        <v>143</v>
      </c>
    </row>
    <row r="220" spans="1:4" ht="15.95" customHeight="1" thickBot="1" x14ac:dyDescent="0.3">
      <c r="A220" s="87" t="s">
        <v>195</v>
      </c>
      <c r="B220" s="88">
        <v>26</v>
      </c>
      <c r="C220" s="88">
        <v>17</v>
      </c>
      <c r="D220" s="88">
        <v>98</v>
      </c>
    </row>
    <row r="221" spans="1:4" ht="15.95" customHeight="1" thickBot="1" x14ac:dyDescent="0.3">
      <c r="A221" s="87" t="s">
        <v>196</v>
      </c>
      <c r="B221" s="88">
        <v>22</v>
      </c>
      <c r="C221" s="88">
        <v>15</v>
      </c>
      <c r="D221" s="88">
        <v>63</v>
      </c>
    </row>
    <row r="222" spans="1:4" ht="15.75" thickBot="1" x14ac:dyDescent="0.3">
      <c r="A222" s="87" t="s">
        <v>197</v>
      </c>
      <c r="B222" s="88">
        <v>48</v>
      </c>
      <c r="C222" s="88">
        <v>32</v>
      </c>
      <c r="D222" s="88">
        <v>90</v>
      </c>
    </row>
    <row r="223" spans="1:4" ht="15.95" customHeight="1" thickBot="1" x14ac:dyDescent="0.3">
      <c r="A223" s="87" t="s">
        <v>198</v>
      </c>
      <c r="B223" s="88">
        <v>34</v>
      </c>
      <c r="C223" s="88">
        <v>23</v>
      </c>
      <c r="D223" s="88">
        <v>104</v>
      </c>
    </row>
    <row r="224" spans="1:4" ht="15.95" customHeight="1" thickBot="1" x14ac:dyDescent="0.3">
      <c r="A224" s="87" t="s">
        <v>199</v>
      </c>
      <c r="B224" s="88">
        <v>52</v>
      </c>
      <c r="C224" s="88">
        <v>35</v>
      </c>
      <c r="D224" s="88">
        <v>160</v>
      </c>
    </row>
    <row r="225" spans="1:4" ht="15.95" customHeight="1" thickBot="1" x14ac:dyDescent="0.3">
      <c r="A225" s="87" t="s">
        <v>200</v>
      </c>
      <c r="B225" s="88">
        <v>45</v>
      </c>
      <c r="C225" s="88">
        <v>30</v>
      </c>
      <c r="D225" s="88">
        <v>127</v>
      </c>
    </row>
    <row r="226" spans="1:4" ht="15.95" customHeight="1" thickBot="1" x14ac:dyDescent="0.3">
      <c r="A226" s="87" t="s">
        <v>201</v>
      </c>
      <c r="B226" s="88">
        <v>65</v>
      </c>
      <c r="C226" s="88">
        <v>44</v>
      </c>
      <c r="D226" s="88">
        <v>156</v>
      </c>
    </row>
    <row r="227" spans="1:4" ht="15.95" customHeight="1" thickBot="1" x14ac:dyDescent="0.3">
      <c r="A227" s="87" t="s">
        <v>235</v>
      </c>
      <c r="B227" s="88">
        <v>62</v>
      </c>
      <c r="C227" s="88">
        <v>41</v>
      </c>
      <c r="D227" s="88">
        <v>175</v>
      </c>
    </row>
    <row r="228" spans="1:4" ht="15.95" customHeight="1" thickBot="1" x14ac:dyDescent="0.3">
      <c r="A228" s="87" t="s">
        <v>236</v>
      </c>
      <c r="B228" s="88">
        <v>58</v>
      </c>
      <c r="C228" s="88">
        <v>39</v>
      </c>
      <c r="D228" s="88">
        <v>265</v>
      </c>
    </row>
    <row r="229" spans="1:4" ht="15.95" customHeight="1" thickBot="1" x14ac:dyDescent="0.3">
      <c r="A229" s="87" t="s">
        <v>237</v>
      </c>
      <c r="B229" s="88">
        <v>54</v>
      </c>
      <c r="C229" s="88">
        <v>36</v>
      </c>
      <c r="D229" s="88">
        <v>209</v>
      </c>
    </row>
    <row r="230" spans="1:4" ht="15.95" customHeight="1" thickBot="1" x14ac:dyDescent="0.3">
      <c r="A230" s="87" t="s">
        <v>238</v>
      </c>
      <c r="B230" s="88">
        <v>63</v>
      </c>
      <c r="C230" s="88">
        <v>42</v>
      </c>
      <c r="D230" s="88">
        <v>138</v>
      </c>
    </row>
    <row r="231" spans="1:4" ht="15.95" customHeight="1" thickBot="1" x14ac:dyDescent="0.3">
      <c r="A231" s="87" t="s">
        <v>239</v>
      </c>
      <c r="B231" s="88">
        <v>56</v>
      </c>
      <c r="C231" s="88">
        <v>37</v>
      </c>
      <c r="D231" s="88">
        <v>274</v>
      </c>
    </row>
    <row r="232" spans="1:4" ht="15.95" customHeight="1" thickBot="1" x14ac:dyDescent="0.3">
      <c r="A232" s="87" t="s">
        <v>240</v>
      </c>
      <c r="B232" s="88">
        <v>64</v>
      </c>
      <c r="C232" s="88">
        <v>43</v>
      </c>
      <c r="D232" s="88">
        <v>151</v>
      </c>
    </row>
    <row r="233" spans="1:4" ht="15.95" customHeight="1" thickBot="1" x14ac:dyDescent="0.3">
      <c r="A233" s="87" t="s">
        <v>241</v>
      </c>
      <c r="B233" s="88">
        <v>58</v>
      </c>
      <c r="C233" s="88">
        <v>39</v>
      </c>
      <c r="D233" s="88">
        <v>282</v>
      </c>
    </row>
    <row r="234" spans="1:4" ht="15.95" customHeight="1" thickBot="1" x14ac:dyDescent="0.3">
      <c r="A234" s="87" t="s">
        <v>242</v>
      </c>
      <c r="B234" s="88">
        <v>51</v>
      </c>
      <c r="C234" s="88">
        <v>34</v>
      </c>
      <c r="D234" s="88">
        <v>314</v>
      </c>
    </row>
    <row r="235" spans="1:4" ht="15.95" customHeight="1" thickBot="1" x14ac:dyDescent="0.3">
      <c r="A235" s="87" t="s">
        <v>243</v>
      </c>
      <c r="B235" s="88">
        <v>62</v>
      </c>
      <c r="C235" s="88">
        <v>41</v>
      </c>
      <c r="D235" s="88">
        <v>276</v>
      </c>
    </row>
    <row r="236" spans="1:4" ht="15.95" customHeight="1" thickBot="1" x14ac:dyDescent="0.3">
      <c r="A236" s="87" t="s">
        <v>244</v>
      </c>
      <c r="B236" s="88">
        <v>51</v>
      </c>
      <c r="C236" s="88">
        <v>34</v>
      </c>
      <c r="D236" s="88">
        <v>138</v>
      </c>
    </row>
    <row r="237" spans="1:4" ht="24.75" thickBot="1" x14ac:dyDescent="0.3">
      <c r="A237" s="87" t="s">
        <v>245</v>
      </c>
      <c r="B237" s="88">
        <v>62</v>
      </c>
      <c r="C237" s="88">
        <v>41</v>
      </c>
      <c r="D237" s="88">
        <v>224</v>
      </c>
    </row>
    <row r="238" spans="1:4" ht="15.95" customHeight="1" thickBot="1" x14ac:dyDescent="0.3">
      <c r="A238" s="87" t="s">
        <v>246</v>
      </c>
      <c r="B238" s="88">
        <v>45</v>
      </c>
      <c r="C238" s="88">
        <v>30</v>
      </c>
      <c r="D238" s="88">
        <v>115</v>
      </c>
    </row>
    <row r="239" spans="1:4" ht="15.95" customHeight="1" thickBot="1" x14ac:dyDescent="0.3">
      <c r="A239" s="87" t="s">
        <v>202</v>
      </c>
      <c r="B239" s="88">
        <v>41</v>
      </c>
      <c r="C239" s="88">
        <v>28</v>
      </c>
      <c r="D239" s="88">
        <v>86</v>
      </c>
    </row>
    <row r="240" spans="1:4" ht="15.75" thickBot="1" x14ac:dyDescent="0.3">
      <c r="A240" s="87" t="s">
        <v>203</v>
      </c>
      <c r="B240" s="88">
        <v>20</v>
      </c>
      <c r="C240" s="88">
        <v>13</v>
      </c>
      <c r="D240" s="88">
        <v>98</v>
      </c>
    </row>
    <row r="241" spans="1:4" ht="15.75" thickBot="1" x14ac:dyDescent="0.3">
      <c r="A241" s="87" t="s">
        <v>204</v>
      </c>
      <c r="B241" s="88">
        <v>46</v>
      </c>
      <c r="C241" s="88">
        <v>31</v>
      </c>
      <c r="D241" s="88">
        <v>74</v>
      </c>
    </row>
    <row r="242" spans="1:4" ht="15.75" thickBot="1" x14ac:dyDescent="0.3">
      <c r="A242" s="87" t="s">
        <v>205</v>
      </c>
      <c r="B242" s="88">
        <v>45</v>
      </c>
      <c r="C242" s="88">
        <v>30</v>
      </c>
      <c r="D242" s="88">
        <v>116</v>
      </c>
    </row>
    <row r="243" spans="1:4" x14ac:dyDescent="0.25">
      <c r="A243" s="90"/>
    </row>
  </sheetData>
  <autoFilter ref="A4:D242"/>
  <mergeCells count="1">
    <mergeCell ref="B2:C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view="pageLayout" zoomScaleNormal="80" workbookViewId="0">
      <selection activeCell="F3" sqref="F3"/>
    </sheetView>
  </sheetViews>
  <sheetFormatPr baseColWidth="10" defaultRowHeight="15" x14ac:dyDescent="0.25"/>
  <cols>
    <col min="1" max="1" width="8.140625" style="15" customWidth="1"/>
    <col min="2" max="2" width="6" style="10" customWidth="1"/>
    <col min="3" max="3" width="7" style="16" customWidth="1"/>
    <col min="4" max="4" width="24" style="10" customWidth="1"/>
    <col min="5" max="5" width="22" style="10" customWidth="1"/>
    <col min="6" max="6" width="19.140625" style="10" customWidth="1"/>
    <col min="7" max="7" width="31.5703125" style="17" customWidth="1"/>
    <col min="8" max="8" width="9.85546875" style="10" bestFit="1" customWidth="1"/>
    <col min="9" max="9" width="6.5703125" style="10" customWidth="1"/>
    <col min="10" max="10" width="7.7109375" style="10" bestFit="1" customWidth="1"/>
    <col min="11" max="11" width="7.5703125" style="10" customWidth="1"/>
    <col min="12" max="12" width="8.85546875" style="10" customWidth="1"/>
    <col min="13" max="13" width="9.140625" style="10" customWidth="1"/>
    <col min="14" max="15" width="11" style="34" bestFit="1" customWidth="1"/>
    <col min="16" max="17" width="11.42578125" style="34"/>
    <col min="18" max="16384" width="11.42578125" style="10"/>
  </cols>
  <sheetData>
    <row r="1" spans="1:18" ht="21.75" customHeight="1" x14ac:dyDescent="0.35">
      <c r="A1" s="80" t="s">
        <v>46</v>
      </c>
      <c r="B1" s="81"/>
      <c r="C1" s="82"/>
      <c r="D1" s="83"/>
      <c r="E1" s="81"/>
      <c r="F1" s="58" t="s">
        <v>47</v>
      </c>
      <c r="G1" s="10"/>
      <c r="H1" s="59"/>
      <c r="K1" s="58" t="str">
        <f>CONCATENATE('202002'!$M$3,'202002'!$D$3,'202002'!D5)</f>
        <v>202002</v>
      </c>
      <c r="L1" s="23"/>
      <c r="M1" s="23"/>
    </row>
    <row r="2" spans="1:18" ht="12.75" customHeight="1" x14ac:dyDescent="0.35">
      <c r="A2" s="57"/>
    </row>
    <row r="3" spans="1:18" s="11" customFormat="1" ht="27" customHeight="1" x14ac:dyDescent="0.25">
      <c r="C3" s="60" t="s">
        <v>9</v>
      </c>
      <c r="D3" s="69">
        <v>2020</v>
      </c>
      <c r="E3" s="62" t="s">
        <v>7</v>
      </c>
      <c r="F3" s="64"/>
      <c r="G3" s="77"/>
      <c r="H3" s="61"/>
      <c r="I3" s="61"/>
      <c r="J3" s="61"/>
      <c r="K3" s="62" t="s">
        <v>10</v>
      </c>
      <c r="L3" s="76"/>
      <c r="M3" s="6"/>
      <c r="N3" s="34"/>
    </row>
    <row r="4" spans="1:18" s="11" customFormat="1" ht="12.75" customHeight="1" x14ac:dyDescent="0.25">
      <c r="A4" s="60"/>
      <c r="B4" s="5"/>
      <c r="C4" s="61"/>
      <c r="D4" s="5"/>
      <c r="E4" s="62"/>
      <c r="F4" s="67"/>
      <c r="G4" s="68"/>
      <c r="H4" s="61"/>
      <c r="I4" s="61"/>
      <c r="J4" s="61"/>
      <c r="K4" s="62"/>
      <c r="L4" s="66"/>
      <c r="M4" s="6"/>
      <c r="N4" s="34"/>
    </row>
    <row r="5" spans="1:18" ht="26.25" customHeight="1" x14ac:dyDescent="0.25">
      <c r="C5" s="70" t="s">
        <v>8</v>
      </c>
      <c r="D5" s="71" t="s">
        <v>18</v>
      </c>
      <c r="E5" s="62" t="s">
        <v>38</v>
      </c>
      <c r="F5" s="65"/>
      <c r="G5" s="78"/>
      <c r="K5" s="18" t="s">
        <v>45</v>
      </c>
      <c r="L5" s="76"/>
    </row>
    <row r="6" spans="1:18" ht="12.75" customHeight="1" x14ac:dyDescent="0.25">
      <c r="E6" s="62"/>
      <c r="F6" s="7"/>
    </row>
    <row r="7" spans="1:18" s="12" customFormat="1" ht="18.75" x14ac:dyDescent="0.3">
      <c r="A7" s="22"/>
      <c r="B7" s="23" t="s">
        <v>42</v>
      </c>
      <c r="C7" s="24"/>
      <c r="G7" s="25"/>
      <c r="L7" s="10"/>
      <c r="M7" s="10"/>
      <c r="N7" s="63"/>
      <c r="O7" s="63"/>
      <c r="P7" s="63"/>
      <c r="Q7" s="63"/>
    </row>
    <row r="8" spans="1:18" s="13" customFormat="1" ht="63" customHeight="1" x14ac:dyDescent="0.25">
      <c r="A8" s="73" t="s">
        <v>6</v>
      </c>
      <c r="B8" s="72" t="s">
        <v>2</v>
      </c>
      <c r="C8" s="72" t="s">
        <v>3</v>
      </c>
      <c r="D8" s="72" t="s">
        <v>1</v>
      </c>
      <c r="E8" s="72" t="s">
        <v>12</v>
      </c>
      <c r="F8" s="72" t="s">
        <v>44</v>
      </c>
      <c r="G8" s="72" t="s">
        <v>0</v>
      </c>
      <c r="H8" s="75" t="s">
        <v>35</v>
      </c>
      <c r="I8" s="75" t="s">
        <v>30</v>
      </c>
      <c r="J8" s="75" t="s">
        <v>31</v>
      </c>
      <c r="K8" s="75" t="s">
        <v>32</v>
      </c>
      <c r="L8" s="75" t="s">
        <v>43</v>
      </c>
      <c r="M8" s="72" t="s">
        <v>4</v>
      </c>
      <c r="N8" s="72" t="s">
        <v>33</v>
      </c>
      <c r="O8" s="72" t="s">
        <v>34</v>
      </c>
      <c r="P8" s="72" t="s">
        <v>29</v>
      </c>
      <c r="Q8" s="74" t="s">
        <v>37</v>
      </c>
    </row>
    <row r="9" spans="1:18" x14ac:dyDescent="0.25">
      <c r="A9" s="35"/>
      <c r="B9" s="36"/>
      <c r="C9" s="37"/>
      <c r="D9" s="38"/>
      <c r="E9" s="38"/>
      <c r="F9" s="39"/>
      <c r="G9" s="39"/>
      <c r="H9" s="40"/>
      <c r="I9" s="40"/>
      <c r="J9" s="40"/>
      <c r="K9" s="40"/>
      <c r="L9" s="41"/>
      <c r="M9" s="4">
        <f>+C9-B9</f>
        <v>0</v>
      </c>
      <c r="N9" s="8">
        <f>IF(ISNA(VLOOKUP(E9,'VMA Tabelle'!$A$5:$C$245,3,FALSE))=TRUE,0,IF(M9=Listenvorgaben!$C$3,VLOOKUP(E9,'VMA Tabelle'!$A$5:$C$245,2,FALSE),IF(OR(M9&gt;0,H9&gt;0),VLOOKUP(E9,'VMA Tabelle'!$A$5:$C$245,3,FALSE),0)))</f>
        <v>0</v>
      </c>
      <c r="O9" s="8">
        <f>IF(E9&gt;0,0,IF(M9=Listenvorgaben!$C$3,28,IF(OR(M9&gt;Listenvorgaben!$C$2,H9&gt;0),14,0)))</f>
        <v>0</v>
      </c>
      <c r="P9" s="8">
        <f>MIN(N9+O9,IF(I9&gt;0,IF(E9&gt;0,VLOOKUP(E9,'VMA Tabelle'!A:C,2,0),28)*0.2,0)+IF(J9&gt;0,IF(E9&gt;0,VLOOKUP(E9,'VMA Tabelle'!A:C,2,0),28)*0.4,0)+IF(K9&gt;0,IF(E9&gt;0,VLOOKUP(E9,'VMA Tabelle'!A:C,2,0),28)*0.4,0))</f>
        <v>0</v>
      </c>
      <c r="Q9" s="9">
        <f>IF(L9&gt;0,IF(E9&gt;0,VLOOKUP(E9,'VMA Tabelle'!A:D,3,0),20),0)</f>
        <v>0</v>
      </c>
      <c r="R9" s="14"/>
    </row>
    <row r="10" spans="1:18" x14ac:dyDescent="0.25">
      <c r="A10" s="42"/>
      <c r="B10" s="44"/>
      <c r="C10" s="44"/>
      <c r="D10" s="43"/>
      <c r="E10" s="43"/>
      <c r="F10" s="43"/>
      <c r="G10" s="45"/>
      <c r="H10" s="46"/>
      <c r="I10" s="46"/>
      <c r="J10" s="46"/>
      <c r="K10" s="46"/>
      <c r="L10" s="47"/>
      <c r="M10" s="4">
        <f t="shared" ref="M10:M35" si="0">+C10-B10</f>
        <v>0</v>
      </c>
      <c r="N10" s="8">
        <f>IF(ISNA(VLOOKUP(E10,'VMA Tabelle'!$A$5:$C$245,3,FALSE))=TRUE,0,IF(M10=Listenvorgaben!$C$3,VLOOKUP(E10,'VMA Tabelle'!$A$5:$C$245,2,FALSE),IF(OR(M10&gt;0,H10&gt;0),VLOOKUP(E10,'VMA Tabelle'!$A$5:$C$245,3,FALSE),0)))</f>
        <v>0</v>
      </c>
      <c r="O10" s="8">
        <f>IF(E10&gt;0,0,IF(M10=Listenvorgaben!$C$3,28,IF(OR(M10&gt;Listenvorgaben!$C$2,H10&gt;0),14,0)))</f>
        <v>0</v>
      </c>
      <c r="P10" s="8">
        <f>MIN(N10+O10,IF(I10&gt;0,IF(E10&gt;0,VLOOKUP(E10,'VMA Tabelle'!A:C,2,0),28)*0.2,0)+IF(J10&gt;0,IF(E10&gt;0,VLOOKUP(E10,'VMA Tabelle'!A:C,2,0),28)*0.4,0)+IF(K10&gt;0,IF(E10&gt;0,VLOOKUP(E10,'VMA Tabelle'!A:C,2,0),28)*0.4,0))</f>
        <v>0</v>
      </c>
      <c r="Q10" s="9">
        <f>IF(L10&gt;0,IF(E10&gt;0,VLOOKUP(E10,'VMA Tabelle'!A:D,3,0),20),0)</f>
        <v>0</v>
      </c>
      <c r="R10" s="14"/>
    </row>
    <row r="11" spans="1:18" x14ac:dyDescent="0.25">
      <c r="A11" s="42"/>
      <c r="B11" s="44"/>
      <c r="C11" s="44"/>
      <c r="D11" s="43"/>
      <c r="E11" s="43"/>
      <c r="F11" s="43"/>
      <c r="G11" s="45"/>
      <c r="H11" s="49"/>
      <c r="I11" s="49"/>
      <c r="J11" s="49"/>
      <c r="K11" s="49"/>
      <c r="L11" s="50"/>
      <c r="M11" s="4">
        <f t="shared" si="0"/>
        <v>0</v>
      </c>
      <c r="N11" s="8">
        <f>IF(ISNA(VLOOKUP(E11,'VMA Tabelle'!$A$5:$C$245,3,FALSE))=TRUE,0,IF(M11=Listenvorgaben!$C$3,VLOOKUP(E11,'VMA Tabelle'!$A$5:$C$245,2,FALSE),IF(OR(M11&gt;0,H11&gt;0),VLOOKUP(E11,'VMA Tabelle'!$A$5:$C$245,3,FALSE),0)))</f>
        <v>0</v>
      </c>
      <c r="O11" s="8">
        <f>IF(E11&gt;0,0,IF(M11=Listenvorgaben!$C$3,28,IF(OR(M11&gt;Listenvorgaben!$C$2,H11&gt;0),14,0)))</f>
        <v>0</v>
      </c>
      <c r="P11" s="8">
        <f>MIN(N11+O11,IF(I11&gt;0,IF(E11&gt;0,VLOOKUP(E11,'VMA Tabelle'!A:C,2,0),28)*0.2,0)+IF(J11&gt;0,IF(E11&gt;0,VLOOKUP(E11,'VMA Tabelle'!A:C,2,0),28)*0.4,0)+IF(K11&gt;0,IF(E11&gt;0,VLOOKUP(E11,'VMA Tabelle'!A:C,2,0),28)*0.4,0))</f>
        <v>0</v>
      </c>
      <c r="Q11" s="9">
        <f>IF(L11&gt;0,IF(E11&gt;0,VLOOKUP(E11,'VMA Tabelle'!A:D,3,0),20),0)</f>
        <v>0</v>
      </c>
      <c r="R11" s="14"/>
    </row>
    <row r="12" spans="1:18" x14ac:dyDescent="0.25">
      <c r="A12" s="42"/>
      <c r="B12" s="44"/>
      <c r="C12" s="44"/>
      <c r="D12" s="43"/>
      <c r="E12" s="43"/>
      <c r="F12" s="43"/>
      <c r="G12" s="45"/>
      <c r="H12" s="46"/>
      <c r="I12" s="46"/>
      <c r="J12" s="46"/>
      <c r="K12" s="46"/>
      <c r="L12" s="47"/>
      <c r="M12" s="4">
        <f t="shared" si="0"/>
        <v>0</v>
      </c>
      <c r="N12" s="8">
        <f>IF(ISNA(VLOOKUP(E12,'VMA Tabelle'!$A$5:$C$245,3,FALSE))=TRUE,0,IF(M12=Listenvorgaben!$C$3,VLOOKUP(E12,'VMA Tabelle'!$A$5:$C$245,2,FALSE),IF(OR(M12&gt;0,H12&gt;0),VLOOKUP(E12,'VMA Tabelle'!$A$5:$C$245,3,FALSE),0)))</f>
        <v>0</v>
      </c>
      <c r="O12" s="8">
        <f>IF(E12&gt;0,0,IF(M12=Listenvorgaben!$C$3,28,IF(OR(M12&gt;Listenvorgaben!$C$2,H12&gt;0),14,0)))</f>
        <v>0</v>
      </c>
      <c r="P12" s="8">
        <f>MIN(N12+O12,IF(I12&gt;0,IF(E12&gt;0,VLOOKUP(E12,'VMA Tabelle'!A:C,2,0),28)*0.2,0)+IF(J12&gt;0,IF(E12&gt;0,VLOOKUP(E12,'VMA Tabelle'!A:C,2,0),28)*0.4,0)+IF(K12&gt;0,IF(E12&gt;0,VLOOKUP(E12,'VMA Tabelle'!A:C,2,0),28)*0.4,0))</f>
        <v>0</v>
      </c>
      <c r="Q12" s="9">
        <f>IF(L12&gt;0,IF(E12&gt;0,VLOOKUP(E12,'VMA Tabelle'!A:D,3,0),20),0)</f>
        <v>0</v>
      </c>
      <c r="R12" s="14"/>
    </row>
    <row r="13" spans="1:18" x14ac:dyDescent="0.25">
      <c r="A13" s="42"/>
      <c r="B13" s="44"/>
      <c r="C13" s="44"/>
      <c r="D13" s="43"/>
      <c r="E13" s="43"/>
      <c r="F13" s="43"/>
      <c r="G13" s="45"/>
      <c r="H13" s="46"/>
      <c r="I13" s="46"/>
      <c r="J13" s="46"/>
      <c r="K13" s="46"/>
      <c r="L13" s="47"/>
      <c r="M13" s="4">
        <f t="shared" si="0"/>
        <v>0</v>
      </c>
      <c r="N13" s="8">
        <f>IF(ISNA(VLOOKUP(E13,'VMA Tabelle'!$A$5:$C$245,3,FALSE))=TRUE,0,IF(M13=Listenvorgaben!$C$3,VLOOKUP(E13,'VMA Tabelle'!$A$5:$C$245,2,FALSE),IF(OR(M13&gt;0,H13&gt;0),VLOOKUP(E13,'VMA Tabelle'!$A$5:$C$245,3,FALSE),0)))</f>
        <v>0</v>
      </c>
      <c r="O13" s="8">
        <f>IF(E13&gt;0,0,IF(M13=Listenvorgaben!$C$3,28,IF(OR(M13&gt;Listenvorgaben!$C$2,H13&gt;0),14,0)))</f>
        <v>0</v>
      </c>
      <c r="P13" s="8">
        <f>MIN(N13+O13,IF(I13&gt;0,IF(E13&gt;0,VLOOKUP(E13,'VMA Tabelle'!A:C,2,0),28)*0.2,0)+IF(J13&gt;0,IF(E13&gt;0,VLOOKUP(E13,'VMA Tabelle'!A:C,2,0),28)*0.4,0)+IF(K13&gt;0,IF(E13&gt;0,VLOOKUP(E13,'VMA Tabelle'!A:C,2,0),28)*0.4,0))</f>
        <v>0</v>
      </c>
      <c r="Q13" s="9">
        <f>IF(L13&gt;0,IF(E13&gt;0,VLOOKUP(E13,'VMA Tabelle'!A:D,3,0),20),0)</f>
        <v>0</v>
      </c>
      <c r="R13" s="14"/>
    </row>
    <row r="14" spans="1:18" x14ac:dyDescent="0.25">
      <c r="A14" s="42"/>
      <c r="B14" s="44"/>
      <c r="C14" s="44"/>
      <c r="D14" s="43"/>
      <c r="E14" s="43"/>
      <c r="F14" s="43"/>
      <c r="G14" s="45"/>
      <c r="H14" s="46"/>
      <c r="I14" s="46"/>
      <c r="J14" s="46"/>
      <c r="K14" s="46"/>
      <c r="L14" s="47"/>
      <c r="M14" s="4">
        <f t="shared" si="0"/>
        <v>0</v>
      </c>
      <c r="N14" s="8">
        <f>IF(ISNA(VLOOKUP(E14,'VMA Tabelle'!$A$5:$C$245,3,FALSE))=TRUE,0,IF(M14=Listenvorgaben!$C$3,VLOOKUP(E14,'VMA Tabelle'!$A$5:$C$245,2,FALSE),IF(OR(M14&gt;0,H14&gt;0),VLOOKUP(E14,'VMA Tabelle'!$A$5:$C$245,3,FALSE),0)))</f>
        <v>0</v>
      </c>
      <c r="O14" s="8">
        <f>IF(E14&gt;0,0,IF(M14=Listenvorgaben!$C$3,28,IF(OR(M14&gt;Listenvorgaben!$C$2,H14&gt;0),14,0)))</f>
        <v>0</v>
      </c>
      <c r="P14" s="8">
        <f>MIN(N14+O14,IF(I14&gt;0,IF(E14&gt;0,VLOOKUP(E14,'VMA Tabelle'!A:C,2,0),28)*0.2,0)+IF(J14&gt;0,IF(E14&gt;0,VLOOKUP(E14,'VMA Tabelle'!A:C,2,0),28)*0.4,0)+IF(K14&gt;0,IF(E14&gt;0,VLOOKUP(E14,'VMA Tabelle'!A:C,2,0),28)*0.4,0))</f>
        <v>0</v>
      </c>
      <c r="Q14" s="9">
        <f>IF(L14&gt;0,IF(E14&gt;0,VLOOKUP(E14,'VMA Tabelle'!A:D,3,0),20),0)</f>
        <v>0</v>
      </c>
      <c r="R14" s="14"/>
    </row>
    <row r="15" spans="1:18" x14ac:dyDescent="0.25">
      <c r="A15" s="42"/>
      <c r="B15" s="44"/>
      <c r="C15" s="44"/>
      <c r="D15" s="43"/>
      <c r="E15" s="43"/>
      <c r="F15" s="43"/>
      <c r="G15" s="45"/>
      <c r="H15" s="46"/>
      <c r="I15" s="46"/>
      <c r="J15" s="46"/>
      <c r="K15" s="46"/>
      <c r="L15" s="47"/>
      <c r="M15" s="4">
        <f t="shared" si="0"/>
        <v>0</v>
      </c>
      <c r="N15" s="8">
        <f>IF(ISNA(VLOOKUP(E15,'VMA Tabelle'!$A$5:$C$245,3,FALSE))=TRUE,0,IF(M15=Listenvorgaben!$C$3,VLOOKUP(E15,'VMA Tabelle'!$A$5:$C$245,2,FALSE),IF(OR(M15&gt;0,H15&gt;0),VLOOKUP(E15,'VMA Tabelle'!$A$5:$C$245,3,FALSE),0)))</f>
        <v>0</v>
      </c>
      <c r="O15" s="8">
        <f>IF(E15&gt;0,0,IF(M15=Listenvorgaben!$C$3,28,IF(OR(M15&gt;Listenvorgaben!$C$2,H15&gt;0),14,0)))</f>
        <v>0</v>
      </c>
      <c r="P15" s="8">
        <f>MIN(N15+O15,IF(I15&gt;0,IF(E15&gt;0,VLOOKUP(E15,'VMA Tabelle'!A:C,2,0),28)*0.2,0)+IF(J15&gt;0,IF(E15&gt;0,VLOOKUP(E15,'VMA Tabelle'!A:C,2,0),28)*0.4,0)+IF(K15&gt;0,IF(E15&gt;0,VLOOKUP(E15,'VMA Tabelle'!A:C,2,0),28)*0.4,0))</f>
        <v>0</v>
      </c>
      <c r="Q15" s="9">
        <f>IF(L15&gt;0,IF(E15&gt;0,VLOOKUP(E15,'VMA Tabelle'!A:D,3,0),20),0)</f>
        <v>0</v>
      </c>
      <c r="R15" s="14"/>
    </row>
    <row r="16" spans="1:18" x14ac:dyDescent="0.25">
      <c r="A16" s="42"/>
      <c r="B16" s="43"/>
      <c r="C16" s="44"/>
      <c r="D16" s="43"/>
      <c r="E16" s="43"/>
      <c r="F16" s="43"/>
      <c r="G16" s="48"/>
      <c r="H16" s="49"/>
      <c r="I16" s="49"/>
      <c r="J16" s="49"/>
      <c r="K16" s="49"/>
      <c r="L16" s="50"/>
      <c r="M16" s="4">
        <f t="shared" si="0"/>
        <v>0</v>
      </c>
      <c r="N16" s="8">
        <f>IF(ISNA(VLOOKUP(E16,'VMA Tabelle'!$A$5:$C$245,3,FALSE))=TRUE,0,IF(M16=Listenvorgaben!$C$3,VLOOKUP(E16,'VMA Tabelle'!$A$5:$C$245,2,FALSE),IF(OR(M16&gt;0,H16&gt;0),VLOOKUP(E16,'VMA Tabelle'!$A$5:$C$245,3,FALSE),0)))</f>
        <v>0</v>
      </c>
      <c r="O16" s="8">
        <f>IF(E16&gt;0,0,IF(M16=Listenvorgaben!$C$3,28,IF(OR(M16&gt;Listenvorgaben!$C$2,H16&gt;0),14,0)))</f>
        <v>0</v>
      </c>
      <c r="P16" s="8">
        <f>MIN(N16+O16,IF(I16&gt;0,IF(E16&gt;0,VLOOKUP(E16,'VMA Tabelle'!A:C,2,0),28)*0.2,0)+IF(J16&gt;0,IF(E16&gt;0,VLOOKUP(E16,'VMA Tabelle'!A:C,2,0),28)*0.4,0)+IF(K16&gt;0,IF(E16&gt;0,VLOOKUP(E16,'VMA Tabelle'!A:C,2,0),28)*0.4,0))</f>
        <v>0</v>
      </c>
      <c r="Q16" s="9">
        <f>IF(L16&gt;0,IF(E16&gt;0,VLOOKUP(E16,'VMA Tabelle'!A:D,3,0),20),0)</f>
        <v>0</v>
      </c>
      <c r="R16" s="14"/>
    </row>
    <row r="17" spans="1:18" x14ac:dyDescent="0.25">
      <c r="A17" s="42"/>
      <c r="B17" s="43"/>
      <c r="C17" s="44"/>
      <c r="D17" s="43"/>
      <c r="E17" s="43"/>
      <c r="F17" s="43"/>
      <c r="G17" s="48"/>
      <c r="H17" s="49"/>
      <c r="I17" s="49"/>
      <c r="J17" s="49"/>
      <c r="K17" s="49"/>
      <c r="L17" s="50"/>
      <c r="M17" s="4">
        <f t="shared" si="0"/>
        <v>0</v>
      </c>
      <c r="N17" s="8">
        <f>IF(ISNA(VLOOKUP(E17,'VMA Tabelle'!$A$5:$C$245,3,FALSE))=TRUE,0,IF(M17=Listenvorgaben!$C$3,VLOOKUP(E17,'VMA Tabelle'!$A$5:$C$245,2,FALSE),IF(OR(M17&gt;0,H17&gt;0),VLOOKUP(E17,'VMA Tabelle'!$A$5:$C$245,3,FALSE),0)))</f>
        <v>0</v>
      </c>
      <c r="O17" s="8">
        <f>IF(E17&gt;0,0,IF(M17=Listenvorgaben!$C$3,28,IF(OR(M17&gt;Listenvorgaben!$C$2,H17&gt;0),14,0)))</f>
        <v>0</v>
      </c>
      <c r="P17" s="8">
        <f>MIN(N17+O17,IF(I17&gt;0,IF(E17&gt;0,VLOOKUP(E17,'VMA Tabelle'!A:C,2,0),28)*0.2,0)+IF(J17&gt;0,IF(E17&gt;0,VLOOKUP(E17,'VMA Tabelle'!A:C,2,0),28)*0.4,0)+IF(K17&gt;0,IF(E17&gt;0,VLOOKUP(E17,'VMA Tabelle'!A:C,2,0),28)*0.4,0))</f>
        <v>0</v>
      </c>
      <c r="Q17" s="9">
        <f>IF(L17&gt;0,IF(E17&gt;0,VLOOKUP(E17,'VMA Tabelle'!A:D,3,0),20),0)</f>
        <v>0</v>
      </c>
      <c r="R17" s="14"/>
    </row>
    <row r="18" spans="1:18" x14ac:dyDescent="0.25">
      <c r="A18" s="42"/>
      <c r="B18" s="44"/>
      <c r="C18" s="44"/>
      <c r="D18" s="43"/>
      <c r="E18" s="43"/>
      <c r="F18" s="43"/>
      <c r="G18" s="45"/>
      <c r="H18" s="46"/>
      <c r="I18" s="46"/>
      <c r="J18" s="46"/>
      <c r="K18" s="46"/>
      <c r="L18" s="47"/>
      <c r="M18" s="4">
        <f t="shared" si="0"/>
        <v>0</v>
      </c>
      <c r="N18" s="8">
        <f>IF(ISNA(VLOOKUP(E18,'VMA Tabelle'!$A$5:$C$245,3,FALSE))=TRUE,0,IF(M18=Listenvorgaben!$C$3,VLOOKUP(E18,'VMA Tabelle'!$A$5:$C$245,2,FALSE),IF(OR(M18&gt;0,H18&gt;0),VLOOKUP(E18,'VMA Tabelle'!$A$5:$C$245,3,FALSE),0)))</f>
        <v>0</v>
      </c>
      <c r="O18" s="8">
        <f>IF(E18&gt;0,0,IF(M18=Listenvorgaben!$C$3,28,IF(OR(M18&gt;Listenvorgaben!$C$2,H18&gt;0),14,0)))</f>
        <v>0</v>
      </c>
      <c r="P18" s="8">
        <f>MIN(N18+O18,IF(I18&gt;0,IF(E18&gt;0,VLOOKUP(E18,'VMA Tabelle'!A:C,2,0),28)*0.2,0)+IF(J18&gt;0,IF(E18&gt;0,VLOOKUP(E18,'VMA Tabelle'!A:C,2,0),28)*0.4,0)+IF(K18&gt;0,IF(E18&gt;0,VLOOKUP(E18,'VMA Tabelle'!A:C,2,0),28)*0.4,0))</f>
        <v>0</v>
      </c>
      <c r="Q18" s="9">
        <f>IF(L18&gt;0,IF(E18&gt;0,VLOOKUP(E18,'VMA Tabelle'!A:D,3,0),20),0)</f>
        <v>0</v>
      </c>
      <c r="R18" s="14"/>
    </row>
    <row r="19" spans="1:18" x14ac:dyDescent="0.25">
      <c r="A19" s="42"/>
      <c r="B19" s="43"/>
      <c r="C19" s="44"/>
      <c r="D19" s="43"/>
      <c r="E19" s="43"/>
      <c r="F19" s="43"/>
      <c r="G19" s="48"/>
      <c r="H19" s="49"/>
      <c r="I19" s="49"/>
      <c r="J19" s="49"/>
      <c r="K19" s="49"/>
      <c r="L19" s="50"/>
      <c r="M19" s="4">
        <f t="shared" si="0"/>
        <v>0</v>
      </c>
      <c r="N19" s="8">
        <f>IF(ISNA(VLOOKUP(E19,'VMA Tabelle'!$A$5:$C$245,3,FALSE))=TRUE,0,IF(M19=Listenvorgaben!$C$3,VLOOKUP(E19,'VMA Tabelle'!$A$5:$C$245,2,FALSE),IF(OR(M19&gt;0,H19&gt;0),VLOOKUP(E19,'VMA Tabelle'!$A$5:$C$245,3,FALSE),0)))</f>
        <v>0</v>
      </c>
      <c r="O19" s="8">
        <f>IF(E19&gt;0,0,IF(M19=Listenvorgaben!$C$3,28,IF(OR(M19&gt;Listenvorgaben!$C$2,H19&gt;0),14,0)))</f>
        <v>0</v>
      </c>
      <c r="P19" s="8">
        <f>MIN(N19+O19,IF(I19&gt;0,IF(E19&gt;0,VLOOKUP(E19,'VMA Tabelle'!A:C,2,0),28)*0.2,0)+IF(J19&gt;0,IF(E19&gt;0,VLOOKUP(E19,'VMA Tabelle'!A:C,2,0),28)*0.4,0)+IF(K19&gt;0,IF(E19&gt;0,VLOOKUP(E19,'VMA Tabelle'!A:C,2,0),28)*0.4,0))</f>
        <v>0</v>
      </c>
      <c r="Q19" s="9">
        <f>IF(L19&gt;0,IF(E19&gt;0,VLOOKUP(E19,'VMA Tabelle'!A:D,3,0),20),0)</f>
        <v>0</v>
      </c>
      <c r="R19" s="14"/>
    </row>
    <row r="20" spans="1:18" x14ac:dyDescent="0.25">
      <c r="A20" s="42"/>
      <c r="B20" s="44"/>
      <c r="C20" s="44"/>
      <c r="D20" s="43"/>
      <c r="E20" s="43"/>
      <c r="F20" s="43"/>
      <c r="G20" s="48"/>
      <c r="H20" s="49"/>
      <c r="I20" s="49"/>
      <c r="J20" s="49"/>
      <c r="K20" s="49"/>
      <c r="L20" s="50"/>
      <c r="M20" s="4">
        <f t="shared" si="0"/>
        <v>0</v>
      </c>
      <c r="N20" s="8">
        <f>IF(ISNA(VLOOKUP(E20,'VMA Tabelle'!$A$5:$C$245,3,FALSE))=TRUE,0,IF(M20=Listenvorgaben!$C$3,VLOOKUP(E20,'VMA Tabelle'!$A$5:$C$245,2,FALSE),IF(OR(M20&gt;0,H20&gt;0),VLOOKUP(E20,'VMA Tabelle'!$A$5:$C$245,3,FALSE),0)))</f>
        <v>0</v>
      </c>
      <c r="O20" s="8">
        <f>IF(E20&gt;0,0,IF(M20=Listenvorgaben!$C$3,28,IF(OR(M20&gt;Listenvorgaben!$C$2,H20&gt;0),14,0)))</f>
        <v>0</v>
      </c>
      <c r="P20" s="8">
        <f>MIN(N20+O20,IF(I20&gt;0,IF(E20&gt;0,VLOOKUP(E20,'VMA Tabelle'!A:C,2,0),28)*0.2,0)+IF(J20&gt;0,IF(E20&gt;0,VLOOKUP(E20,'VMA Tabelle'!A:C,2,0),28)*0.4,0)+IF(K20&gt;0,IF(E20&gt;0,VLOOKUP(E20,'VMA Tabelle'!A:C,2,0),28)*0.4,0))</f>
        <v>0</v>
      </c>
      <c r="Q20" s="9">
        <f>IF(L20&gt;0,IF(E20&gt;0,VLOOKUP(E20,'VMA Tabelle'!A:D,3,0),20),0)</f>
        <v>0</v>
      </c>
      <c r="R20" s="14"/>
    </row>
    <row r="21" spans="1:18" x14ac:dyDescent="0.25">
      <c r="A21" s="42"/>
      <c r="B21" s="44"/>
      <c r="C21" s="44"/>
      <c r="D21" s="43"/>
      <c r="E21" s="43"/>
      <c r="F21" s="43"/>
      <c r="G21" s="48"/>
      <c r="H21" s="49"/>
      <c r="I21" s="49"/>
      <c r="J21" s="49"/>
      <c r="K21" s="49"/>
      <c r="L21" s="50"/>
      <c r="M21" s="4">
        <f t="shared" si="0"/>
        <v>0</v>
      </c>
      <c r="N21" s="8">
        <f>IF(ISNA(VLOOKUP(E21,'VMA Tabelle'!$A$5:$C$245,3,FALSE))=TRUE,0,IF(M21=Listenvorgaben!$C$3,VLOOKUP(E21,'VMA Tabelle'!$A$5:$C$245,2,FALSE),IF(OR(M21&gt;0,H21&gt;0),VLOOKUP(E21,'VMA Tabelle'!$A$5:$C$245,3,FALSE),0)))</f>
        <v>0</v>
      </c>
      <c r="O21" s="8">
        <f>IF(E21&gt;0,0,IF(M21=Listenvorgaben!$C$3,28,IF(OR(M21&gt;Listenvorgaben!$C$2,H21&gt;0),14,0)))</f>
        <v>0</v>
      </c>
      <c r="P21" s="8">
        <f>MIN(N21+O21,IF(I21&gt;0,IF(E21&gt;0,VLOOKUP(E21,'VMA Tabelle'!A:C,2,0),28)*0.2,0)+IF(J21&gt;0,IF(E21&gt;0,VLOOKUP(E21,'VMA Tabelle'!A:C,2,0),28)*0.4,0)+IF(K21&gt;0,IF(E21&gt;0,VLOOKUP(E21,'VMA Tabelle'!A:C,2,0),28)*0.4,0))</f>
        <v>0</v>
      </c>
      <c r="Q21" s="9">
        <f>IF(L21&gt;0,IF(E21&gt;0,VLOOKUP(E21,'VMA Tabelle'!A:D,3,0),20),0)</f>
        <v>0</v>
      </c>
      <c r="R21" s="14"/>
    </row>
    <row r="22" spans="1:18" x14ac:dyDescent="0.25">
      <c r="A22" s="42"/>
      <c r="B22" s="44"/>
      <c r="C22" s="44"/>
      <c r="D22" s="43"/>
      <c r="E22" s="43"/>
      <c r="F22" s="43"/>
      <c r="G22" s="48"/>
      <c r="H22" s="49"/>
      <c r="I22" s="49"/>
      <c r="J22" s="49"/>
      <c r="K22" s="49"/>
      <c r="L22" s="50"/>
      <c r="M22" s="4">
        <f t="shared" si="0"/>
        <v>0</v>
      </c>
      <c r="N22" s="8">
        <f>IF(ISNA(VLOOKUP(E22,'VMA Tabelle'!$A$5:$C$245,3,FALSE))=TRUE,0,IF(M22=Listenvorgaben!$C$3,VLOOKUP(E22,'VMA Tabelle'!$A$5:$C$245,2,FALSE),IF(OR(M22&gt;0,H22&gt;0),VLOOKUP(E22,'VMA Tabelle'!$A$5:$C$245,3,FALSE),0)))</f>
        <v>0</v>
      </c>
      <c r="O22" s="8">
        <f>IF(E22&gt;0,0,IF(M22=Listenvorgaben!$C$3,28,IF(OR(M22&gt;Listenvorgaben!$C$2,H22&gt;0),14,0)))</f>
        <v>0</v>
      </c>
      <c r="P22" s="8">
        <f>MIN(N22+O22,IF(I22&gt;0,IF(E22&gt;0,VLOOKUP(E22,'VMA Tabelle'!A:C,2,0),28)*0.2,0)+IF(J22&gt;0,IF(E22&gt;0,VLOOKUP(E22,'VMA Tabelle'!A:C,2,0),28)*0.4,0)+IF(K22&gt;0,IF(E22&gt;0,VLOOKUP(E22,'VMA Tabelle'!A:C,2,0),28)*0.4,0))</f>
        <v>0</v>
      </c>
      <c r="Q22" s="9">
        <f>IF(L22&gt;0,IF(E22&gt;0,VLOOKUP(E22,'VMA Tabelle'!A:D,3,0),20),0)</f>
        <v>0</v>
      </c>
      <c r="R22" s="14"/>
    </row>
    <row r="23" spans="1:18" x14ac:dyDescent="0.25">
      <c r="A23" s="42"/>
      <c r="B23" s="43"/>
      <c r="C23" s="44"/>
      <c r="D23" s="43"/>
      <c r="E23" s="43"/>
      <c r="F23" s="43"/>
      <c r="G23" s="48"/>
      <c r="H23" s="49"/>
      <c r="I23" s="49"/>
      <c r="J23" s="49"/>
      <c r="K23" s="49"/>
      <c r="L23" s="50"/>
      <c r="M23" s="4">
        <f t="shared" si="0"/>
        <v>0</v>
      </c>
      <c r="N23" s="8">
        <f>IF(ISNA(VLOOKUP(E23,'VMA Tabelle'!$A$5:$C$245,3,FALSE))=TRUE,0,IF(M23=Listenvorgaben!$C$3,VLOOKUP(E23,'VMA Tabelle'!$A$5:$C$245,2,FALSE),IF(OR(M23&gt;0,H23&gt;0),VLOOKUP(E23,'VMA Tabelle'!$A$5:$C$245,3,FALSE),0)))</f>
        <v>0</v>
      </c>
      <c r="O23" s="8">
        <f>IF(E23&gt;0,0,IF(M23=Listenvorgaben!$C$3,28,IF(OR(M23&gt;Listenvorgaben!$C$2,H23&gt;0),14,0)))</f>
        <v>0</v>
      </c>
      <c r="P23" s="8">
        <f>MIN(N23+O23,IF(I23&gt;0,IF(E23&gt;0,VLOOKUP(E23,'VMA Tabelle'!A:C,2,0),28)*0.2,0)+IF(J23&gt;0,IF(E23&gt;0,VLOOKUP(E23,'VMA Tabelle'!A:C,2,0),28)*0.4,0)+IF(K23&gt;0,IF(E23&gt;0,VLOOKUP(E23,'VMA Tabelle'!A:C,2,0),28)*0.4,0))</f>
        <v>0</v>
      </c>
      <c r="Q23" s="9">
        <f>IF(L23&gt;0,IF(E23&gt;0,VLOOKUP(E23,'VMA Tabelle'!A:D,3,0),20),0)</f>
        <v>0</v>
      </c>
      <c r="R23" s="14"/>
    </row>
    <row r="24" spans="1:18" x14ac:dyDescent="0.25">
      <c r="A24" s="42"/>
      <c r="B24" s="43"/>
      <c r="C24" s="44"/>
      <c r="D24" s="43"/>
      <c r="E24" s="43"/>
      <c r="F24" s="43"/>
      <c r="G24" s="48"/>
      <c r="H24" s="49"/>
      <c r="I24" s="49"/>
      <c r="J24" s="49"/>
      <c r="K24" s="49"/>
      <c r="L24" s="50"/>
      <c r="M24" s="4">
        <f t="shared" si="0"/>
        <v>0</v>
      </c>
      <c r="N24" s="8">
        <f>IF(ISNA(VLOOKUP(E24,'VMA Tabelle'!$A$5:$C$245,3,FALSE))=TRUE,0,IF(M24=Listenvorgaben!$C$3,VLOOKUP(E24,'VMA Tabelle'!$A$5:$C$245,2,FALSE),IF(OR(M24&gt;0,H24&gt;0),VLOOKUP(E24,'VMA Tabelle'!$A$5:$C$245,3,FALSE),0)))</f>
        <v>0</v>
      </c>
      <c r="O24" s="8">
        <f>IF(E24&gt;0,0,IF(M24=Listenvorgaben!$C$3,28,IF(OR(M24&gt;Listenvorgaben!$C$2,H24&gt;0),14,0)))</f>
        <v>0</v>
      </c>
      <c r="P24" s="8">
        <f>MIN(N24+O24,IF(I24&gt;0,IF(E24&gt;0,VLOOKUP(E24,'VMA Tabelle'!A:C,2,0),28)*0.2,0)+IF(J24&gt;0,IF(E24&gt;0,VLOOKUP(E24,'VMA Tabelle'!A:C,2,0),28)*0.4,0)+IF(K24&gt;0,IF(E24&gt;0,VLOOKUP(E24,'VMA Tabelle'!A:C,2,0),28)*0.4,0))</f>
        <v>0</v>
      </c>
      <c r="Q24" s="9">
        <f>IF(L24&gt;0,IF(E24&gt;0,VLOOKUP(E24,'VMA Tabelle'!A:D,3,0),20),0)</f>
        <v>0</v>
      </c>
      <c r="R24" s="14"/>
    </row>
    <row r="25" spans="1:18" x14ac:dyDescent="0.25">
      <c r="A25" s="42"/>
      <c r="B25" s="43"/>
      <c r="C25" s="44"/>
      <c r="D25" s="43"/>
      <c r="E25" s="43"/>
      <c r="F25" s="43"/>
      <c r="G25" s="48"/>
      <c r="H25" s="49"/>
      <c r="I25" s="49"/>
      <c r="J25" s="49"/>
      <c r="K25" s="49"/>
      <c r="L25" s="50"/>
      <c r="M25" s="4">
        <f t="shared" si="0"/>
        <v>0</v>
      </c>
      <c r="N25" s="8">
        <f>IF(ISNA(VLOOKUP(E25,'VMA Tabelle'!$A$5:$C$245,3,FALSE))=TRUE,0,IF(M25=Listenvorgaben!$C$3,VLOOKUP(E25,'VMA Tabelle'!$A$5:$C$245,2,FALSE),IF(OR(M25&gt;0,H25&gt;0),VLOOKUP(E25,'VMA Tabelle'!$A$5:$C$245,3,FALSE),0)))</f>
        <v>0</v>
      </c>
      <c r="O25" s="8">
        <f>IF(E25&gt;0,0,IF(M25=Listenvorgaben!$C$3,28,IF(OR(M25&gt;Listenvorgaben!$C$2,H25&gt;0),14,0)))</f>
        <v>0</v>
      </c>
      <c r="P25" s="8">
        <f>MIN(N25+O25,IF(I25&gt;0,IF(E25&gt;0,VLOOKUP(E25,'VMA Tabelle'!A:C,2,0),28)*0.2,0)+IF(J25&gt;0,IF(E25&gt;0,VLOOKUP(E25,'VMA Tabelle'!A:C,2,0),28)*0.4,0)+IF(K25&gt;0,IF(E25&gt;0,VLOOKUP(E25,'VMA Tabelle'!A:C,2,0),28)*0.4,0))</f>
        <v>0</v>
      </c>
      <c r="Q25" s="9">
        <f>IF(L25&gt;0,IF(E25&gt;0,VLOOKUP(E25,'VMA Tabelle'!A:D,3,0),20),0)</f>
        <v>0</v>
      </c>
      <c r="R25" s="14"/>
    </row>
    <row r="26" spans="1:18" x14ac:dyDescent="0.25">
      <c r="A26" s="42"/>
      <c r="B26" s="43"/>
      <c r="C26" s="44"/>
      <c r="D26" s="43"/>
      <c r="E26" s="43"/>
      <c r="F26" s="43"/>
      <c r="G26" s="48"/>
      <c r="H26" s="49"/>
      <c r="I26" s="49"/>
      <c r="J26" s="49"/>
      <c r="K26" s="49"/>
      <c r="L26" s="50"/>
      <c r="M26" s="4">
        <f t="shared" si="0"/>
        <v>0</v>
      </c>
      <c r="N26" s="8">
        <f>IF(ISNA(VLOOKUP(E26,'VMA Tabelle'!$A$5:$C$245,3,FALSE))=TRUE,0,IF(M26=Listenvorgaben!$C$3,VLOOKUP(E26,'VMA Tabelle'!$A$5:$C$245,2,FALSE),IF(OR(M26&gt;0,H26&gt;0),VLOOKUP(E26,'VMA Tabelle'!$A$5:$C$245,3,FALSE),0)))</f>
        <v>0</v>
      </c>
      <c r="O26" s="8">
        <f>IF(E26&gt;0,0,IF(M26=Listenvorgaben!$C$3,28,IF(OR(M26&gt;Listenvorgaben!$C$2,H26&gt;0),14,0)))</f>
        <v>0</v>
      </c>
      <c r="P26" s="8">
        <f>MIN(N26+O26,IF(I26&gt;0,IF(E26&gt;0,VLOOKUP(E26,'VMA Tabelle'!A:C,2,0),28)*0.2,0)+IF(J26&gt;0,IF(E26&gt;0,VLOOKUP(E26,'VMA Tabelle'!A:C,2,0),28)*0.4,0)+IF(K26&gt;0,IF(E26&gt;0,VLOOKUP(E26,'VMA Tabelle'!A:C,2,0),28)*0.4,0))</f>
        <v>0</v>
      </c>
      <c r="Q26" s="9">
        <f>IF(L26&gt;0,IF(E26&gt;0,VLOOKUP(E26,'VMA Tabelle'!A:D,3,0),20),0)</f>
        <v>0</v>
      </c>
      <c r="R26" s="14"/>
    </row>
    <row r="27" spans="1:18" x14ac:dyDescent="0.25">
      <c r="A27" s="42"/>
      <c r="B27" s="43"/>
      <c r="C27" s="44"/>
      <c r="D27" s="43"/>
      <c r="E27" s="43"/>
      <c r="F27" s="43"/>
      <c r="G27" s="48"/>
      <c r="H27" s="49"/>
      <c r="I27" s="49"/>
      <c r="J27" s="49"/>
      <c r="K27" s="49"/>
      <c r="L27" s="50"/>
      <c r="M27" s="4">
        <f t="shared" si="0"/>
        <v>0</v>
      </c>
      <c r="N27" s="8">
        <f>IF(ISNA(VLOOKUP(E27,'VMA Tabelle'!$A$5:$C$245,3,FALSE))=TRUE,0,IF(M27=Listenvorgaben!$C$3,VLOOKUP(E27,'VMA Tabelle'!$A$5:$C$245,2,FALSE),IF(OR(M27&gt;0,H27&gt;0),VLOOKUP(E27,'VMA Tabelle'!$A$5:$C$245,3,FALSE),0)))</f>
        <v>0</v>
      </c>
      <c r="O27" s="8">
        <f>IF(E27&gt;0,0,IF(M27=Listenvorgaben!$C$3,28,IF(OR(M27&gt;Listenvorgaben!$C$2,H27&gt;0),14,0)))</f>
        <v>0</v>
      </c>
      <c r="P27" s="8">
        <f>MIN(N27+O27,IF(I27&gt;0,IF(E27&gt;0,VLOOKUP(E27,'VMA Tabelle'!A:C,2,0),28)*0.2,0)+IF(J27&gt;0,IF(E27&gt;0,VLOOKUP(E27,'VMA Tabelle'!A:C,2,0),28)*0.4,0)+IF(K27&gt;0,IF(E27&gt;0,VLOOKUP(E27,'VMA Tabelle'!A:C,2,0),28)*0.4,0))</f>
        <v>0</v>
      </c>
      <c r="Q27" s="9">
        <f>IF(L27&gt;0,IF(E27&gt;0,VLOOKUP(E27,'VMA Tabelle'!A:D,3,0),20),0)</f>
        <v>0</v>
      </c>
      <c r="R27" s="14"/>
    </row>
    <row r="28" spans="1:18" x14ac:dyDescent="0.25">
      <c r="A28" s="42"/>
      <c r="B28" s="43"/>
      <c r="C28" s="44"/>
      <c r="D28" s="43"/>
      <c r="E28" s="43"/>
      <c r="F28" s="43"/>
      <c r="G28" s="48"/>
      <c r="H28" s="49"/>
      <c r="I28" s="49"/>
      <c r="J28" s="49"/>
      <c r="K28" s="49"/>
      <c r="L28" s="50"/>
      <c r="M28" s="4">
        <f t="shared" si="0"/>
        <v>0</v>
      </c>
      <c r="N28" s="8">
        <f>IF(ISNA(VLOOKUP(E28,'VMA Tabelle'!$A$5:$C$245,3,FALSE))=TRUE,0,IF(M28=Listenvorgaben!$C$3,VLOOKUP(E28,'VMA Tabelle'!$A$5:$C$245,2,FALSE),IF(OR(M28&gt;0,H28&gt;0),VLOOKUP(E28,'VMA Tabelle'!$A$5:$C$245,3,FALSE),0)))</f>
        <v>0</v>
      </c>
      <c r="O28" s="8">
        <f>IF(E28&gt;0,0,IF(M28=Listenvorgaben!$C$3,28,IF(OR(M28&gt;Listenvorgaben!$C$2,H28&gt;0),14,0)))</f>
        <v>0</v>
      </c>
      <c r="P28" s="8">
        <f>MIN(N28+O28,IF(I28&gt;0,IF(E28&gt;0,VLOOKUP(E28,'VMA Tabelle'!A:C,2,0),28)*0.2,0)+IF(J28&gt;0,IF(E28&gt;0,VLOOKUP(E28,'VMA Tabelle'!A:C,2,0),28)*0.4,0)+IF(K28&gt;0,IF(E28&gt;0,VLOOKUP(E28,'VMA Tabelle'!A:C,2,0),28)*0.4,0))</f>
        <v>0</v>
      </c>
      <c r="Q28" s="9">
        <f>IF(L28&gt;0,IF(E28&gt;0,VLOOKUP(E28,'VMA Tabelle'!A:D,3,0),20),0)</f>
        <v>0</v>
      </c>
      <c r="R28" s="14"/>
    </row>
    <row r="29" spans="1:18" x14ac:dyDescent="0.25">
      <c r="A29" s="42"/>
      <c r="B29" s="43"/>
      <c r="C29" s="44"/>
      <c r="D29" s="43"/>
      <c r="E29" s="43"/>
      <c r="F29" s="43"/>
      <c r="G29" s="48"/>
      <c r="H29" s="49"/>
      <c r="I29" s="49"/>
      <c r="J29" s="49"/>
      <c r="K29" s="49"/>
      <c r="L29" s="50"/>
      <c r="M29" s="4">
        <f t="shared" si="0"/>
        <v>0</v>
      </c>
      <c r="N29" s="8">
        <f>IF(ISNA(VLOOKUP(E29,'VMA Tabelle'!$A$5:$C$245,3,FALSE))=TRUE,0,IF(M29=Listenvorgaben!$C$3,VLOOKUP(E29,'VMA Tabelle'!$A$5:$C$245,2,FALSE),IF(OR(M29&gt;0,H29&gt;0),VLOOKUP(E29,'VMA Tabelle'!$A$5:$C$245,3,FALSE),0)))</f>
        <v>0</v>
      </c>
      <c r="O29" s="8">
        <f>IF(E29&gt;0,0,IF(M29=Listenvorgaben!$C$3,28,IF(OR(M29&gt;Listenvorgaben!$C$2,H29&gt;0),14,0)))</f>
        <v>0</v>
      </c>
      <c r="P29" s="8">
        <f>MIN(N29+O29,IF(I29&gt;0,IF(E29&gt;0,VLOOKUP(E29,'VMA Tabelle'!A:C,2,0),28)*0.2,0)+IF(J29&gt;0,IF(E29&gt;0,VLOOKUP(E29,'VMA Tabelle'!A:C,2,0),28)*0.4,0)+IF(K29&gt;0,IF(E29&gt;0,VLOOKUP(E29,'VMA Tabelle'!A:C,2,0),28)*0.4,0))</f>
        <v>0</v>
      </c>
      <c r="Q29" s="9">
        <f>IF(L29&gt;0,IF(E29&gt;0,VLOOKUP(E29,'VMA Tabelle'!A:D,3,0),20),0)</f>
        <v>0</v>
      </c>
      <c r="R29" s="14"/>
    </row>
    <row r="30" spans="1:18" x14ac:dyDescent="0.25">
      <c r="A30" s="42"/>
      <c r="B30" s="43"/>
      <c r="C30" s="44"/>
      <c r="D30" s="43"/>
      <c r="E30" s="43"/>
      <c r="F30" s="43"/>
      <c r="G30" s="48"/>
      <c r="H30" s="49"/>
      <c r="I30" s="49"/>
      <c r="J30" s="49"/>
      <c r="K30" s="49"/>
      <c r="L30" s="50"/>
      <c r="M30" s="4">
        <f t="shared" si="0"/>
        <v>0</v>
      </c>
      <c r="N30" s="8">
        <f>IF(ISNA(VLOOKUP(E30,'VMA Tabelle'!$A$5:$C$245,3,FALSE))=TRUE,0,IF(M30=Listenvorgaben!$C$3,VLOOKUP(E30,'VMA Tabelle'!$A$5:$C$245,2,FALSE),IF(OR(M30&gt;0,H30&gt;0),VLOOKUP(E30,'VMA Tabelle'!$A$5:$C$245,3,FALSE),0)))</f>
        <v>0</v>
      </c>
      <c r="O30" s="8">
        <f>IF(E30&gt;0,0,IF(M30=Listenvorgaben!$C$3,28,IF(OR(M30&gt;Listenvorgaben!$C$2,H30&gt;0),14,0)))</f>
        <v>0</v>
      </c>
      <c r="P30" s="8">
        <f>MIN(N30+O30,IF(I30&gt;0,IF(E30&gt;0,VLOOKUP(E30,'VMA Tabelle'!A:C,2,0),28)*0.2,0)+IF(J30&gt;0,IF(E30&gt;0,VLOOKUP(E30,'VMA Tabelle'!A:C,2,0),28)*0.4,0)+IF(K30&gt;0,IF(E30&gt;0,VLOOKUP(E30,'VMA Tabelle'!A:C,2,0),28)*0.4,0))</f>
        <v>0</v>
      </c>
      <c r="Q30" s="9">
        <f>IF(L30&gt;0,IF(E30&gt;0,VLOOKUP(E30,'VMA Tabelle'!A:D,3,0),20),0)</f>
        <v>0</v>
      </c>
      <c r="R30" s="14"/>
    </row>
    <row r="31" spans="1:18" x14ac:dyDescent="0.25">
      <c r="A31" s="42"/>
      <c r="B31" s="43"/>
      <c r="C31" s="44"/>
      <c r="D31" s="43"/>
      <c r="E31" s="43"/>
      <c r="F31" s="43"/>
      <c r="G31" s="48"/>
      <c r="H31" s="49"/>
      <c r="I31" s="49"/>
      <c r="J31" s="49"/>
      <c r="K31" s="49"/>
      <c r="L31" s="50"/>
      <c r="M31" s="4">
        <f t="shared" si="0"/>
        <v>0</v>
      </c>
      <c r="N31" s="8">
        <f>IF(ISNA(VLOOKUP(E31,'VMA Tabelle'!$A$5:$C$245,3,FALSE))=TRUE,0,IF(M31=Listenvorgaben!$C$3,VLOOKUP(E31,'VMA Tabelle'!$A$5:$C$245,2,FALSE),IF(OR(M31&gt;0,H31&gt;0),VLOOKUP(E31,'VMA Tabelle'!$A$5:$C$245,3,FALSE),0)))</f>
        <v>0</v>
      </c>
      <c r="O31" s="8">
        <f>IF(E31&gt;0,0,IF(M31=Listenvorgaben!$C$3,28,IF(OR(M31&gt;Listenvorgaben!$C$2,H31&gt;0),14,0)))</f>
        <v>0</v>
      </c>
      <c r="P31" s="8">
        <f>MIN(N31+O31,IF(I31&gt;0,IF(E31&gt;0,VLOOKUP(E31,'VMA Tabelle'!A:C,2,0),28)*0.2,0)+IF(J31&gt;0,IF(E31&gt;0,VLOOKUP(E31,'VMA Tabelle'!A:C,2,0),28)*0.4,0)+IF(K31&gt;0,IF(E31&gt;0,VLOOKUP(E31,'VMA Tabelle'!A:C,2,0),28)*0.4,0))</f>
        <v>0</v>
      </c>
      <c r="Q31" s="9">
        <f>IF(L31&gt;0,IF(E31&gt;0,VLOOKUP(E31,'VMA Tabelle'!A:D,3,0),20),0)</f>
        <v>0</v>
      </c>
      <c r="R31" s="14"/>
    </row>
    <row r="32" spans="1:18" x14ac:dyDescent="0.25">
      <c r="A32" s="42"/>
      <c r="B32" s="43"/>
      <c r="C32" s="44"/>
      <c r="D32" s="43"/>
      <c r="E32" s="43"/>
      <c r="F32" s="43"/>
      <c r="G32" s="48"/>
      <c r="H32" s="49"/>
      <c r="I32" s="49"/>
      <c r="J32" s="49"/>
      <c r="K32" s="49"/>
      <c r="L32" s="50"/>
      <c r="M32" s="4">
        <f t="shared" si="0"/>
        <v>0</v>
      </c>
      <c r="N32" s="8">
        <f>IF(ISNA(VLOOKUP(E32,'VMA Tabelle'!$A$5:$C$245,3,FALSE))=TRUE,0,IF(M32=Listenvorgaben!$C$3,VLOOKUP(E32,'VMA Tabelle'!$A$5:$C$245,2,FALSE),IF(OR(M32&gt;0,H32&gt;0),VLOOKUP(E32,'VMA Tabelle'!$A$5:$C$245,3,FALSE),0)))</f>
        <v>0</v>
      </c>
      <c r="O32" s="8">
        <f>IF(E32&gt;0,0,IF(M32=Listenvorgaben!$C$3,28,IF(OR(M32&gt;Listenvorgaben!$C$2,H32&gt;0),14,0)))</f>
        <v>0</v>
      </c>
      <c r="P32" s="8">
        <f>MIN(N32+O32,IF(I32&gt;0,IF(E32&gt;0,VLOOKUP(E32,'VMA Tabelle'!A:C,2,0),28)*0.2,0)+IF(J32&gt;0,IF(E32&gt;0,VLOOKUP(E32,'VMA Tabelle'!A:C,2,0),28)*0.4,0)+IF(K32&gt;0,IF(E32&gt;0,VLOOKUP(E32,'VMA Tabelle'!A:C,2,0),28)*0.4,0))</f>
        <v>0</v>
      </c>
      <c r="Q32" s="9">
        <f>IF(L32&gt;0,IF(E32&gt;0,VLOOKUP(E32,'VMA Tabelle'!A:D,3,0),20),0)</f>
        <v>0</v>
      </c>
      <c r="R32" s="14"/>
    </row>
    <row r="33" spans="1:18" x14ac:dyDescent="0.25">
      <c r="A33" s="42"/>
      <c r="B33" s="43"/>
      <c r="C33" s="44"/>
      <c r="D33" s="43"/>
      <c r="E33" s="43"/>
      <c r="F33" s="43"/>
      <c r="G33" s="48"/>
      <c r="H33" s="49"/>
      <c r="I33" s="49"/>
      <c r="J33" s="49"/>
      <c r="K33" s="49"/>
      <c r="L33" s="50"/>
      <c r="M33" s="4">
        <f t="shared" si="0"/>
        <v>0</v>
      </c>
      <c r="N33" s="8">
        <f>IF(ISNA(VLOOKUP(E33,'VMA Tabelle'!$A$5:$C$245,3,FALSE))=TRUE,0,IF(M33=Listenvorgaben!$C$3,VLOOKUP(E33,'VMA Tabelle'!$A$5:$C$245,2,FALSE),IF(OR(M33&gt;0,H33&gt;0),VLOOKUP(E33,'VMA Tabelle'!$A$5:$C$245,3,FALSE),0)))</f>
        <v>0</v>
      </c>
      <c r="O33" s="8">
        <f>IF(E33&gt;0,0,IF(M33=Listenvorgaben!$C$3,28,IF(OR(M33&gt;Listenvorgaben!$C$2,H33&gt;0),14,0)))</f>
        <v>0</v>
      </c>
      <c r="P33" s="8">
        <f>MIN(N33+O33,IF(I33&gt;0,IF(E33&gt;0,VLOOKUP(E33,'VMA Tabelle'!A:C,2,0),28)*0.2,0)+IF(J33&gt;0,IF(E33&gt;0,VLOOKUP(E33,'VMA Tabelle'!A:C,2,0),28)*0.4,0)+IF(K33&gt;0,IF(E33&gt;0,VLOOKUP(E33,'VMA Tabelle'!A:C,2,0),28)*0.4,0))</f>
        <v>0</v>
      </c>
      <c r="Q33" s="9">
        <f>IF(L33&gt;0,IF(E33&gt;0,VLOOKUP(E33,'VMA Tabelle'!A:D,3,0),20),0)</f>
        <v>0</v>
      </c>
      <c r="R33" s="14"/>
    </row>
    <row r="34" spans="1:18" x14ac:dyDescent="0.25">
      <c r="A34" s="42"/>
      <c r="B34" s="43"/>
      <c r="C34" s="44"/>
      <c r="D34" s="43"/>
      <c r="E34" s="43"/>
      <c r="F34" s="43"/>
      <c r="G34" s="48"/>
      <c r="H34" s="49"/>
      <c r="I34" s="49"/>
      <c r="J34" s="49"/>
      <c r="K34" s="49"/>
      <c r="L34" s="50"/>
      <c r="M34" s="4">
        <f t="shared" si="0"/>
        <v>0</v>
      </c>
      <c r="N34" s="8">
        <f>IF(ISNA(VLOOKUP(E34,'VMA Tabelle'!$A$5:$C$245,3,FALSE))=TRUE,0,IF(M34=Listenvorgaben!$C$3,VLOOKUP(E34,'VMA Tabelle'!$A$5:$C$245,2,FALSE),IF(OR(M34&gt;0,H34&gt;0),VLOOKUP(E34,'VMA Tabelle'!$A$5:$C$245,3,FALSE),0)))</f>
        <v>0</v>
      </c>
      <c r="O34" s="8">
        <f>IF(E34&gt;0,0,IF(M34=Listenvorgaben!$C$3,28,IF(OR(M34&gt;Listenvorgaben!$C$2,H34&gt;0),14,0)))</f>
        <v>0</v>
      </c>
      <c r="P34" s="8">
        <f>MIN(N34+O34,IF(I34&gt;0,IF(E34&gt;0,VLOOKUP(E34,'VMA Tabelle'!A:C,2,0),28)*0.2,0)+IF(J34&gt;0,IF(E34&gt;0,VLOOKUP(E34,'VMA Tabelle'!A:C,2,0),28)*0.4,0)+IF(K34&gt;0,IF(E34&gt;0,VLOOKUP(E34,'VMA Tabelle'!A:C,2,0),28)*0.4,0))</f>
        <v>0</v>
      </c>
      <c r="Q34" s="9">
        <f>IF(L34&gt;0,IF(E34&gt;0,VLOOKUP(E34,'VMA Tabelle'!A:D,3,0),20),0)</f>
        <v>0</v>
      </c>
      <c r="R34" s="14"/>
    </row>
    <row r="35" spans="1:18" x14ac:dyDescent="0.25">
      <c r="A35" s="51"/>
      <c r="B35" s="52"/>
      <c r="C35" s="53"/>
      <c r="D35" s="52"/>
      <c r="E35" s="52"/>
      <c r="F35" s="52"/>
      <c r="G35" s="54"/>
      <c r="H35" s="55"/>
      <c r="I35" s="55"/>
      <c r="J35" s="55"/>
      <c r="K35" s="55"/>
      <c r="L35" s="56"/>
      <c r="M35" s="4">
        <f t="shared" si="0"/>
        <v>0</v>
      </c>
      <c r="N35" s="8">
        <f>IF(ISNA(VLOOKUP(E35,'VMA Tabelle'!$A$5:$C$245,3,FALSE))=TRUE,0,IF(M35=Listenvorgaben!$C$3,VLOOKUP(E35,'VMA Tabelle'!$A$5:$C$245,2,FALSE),IF(OR(M35&gt;0,H35&gt;0),VLOOKUP(E35,'VMA Tabelle'!$A$5:$C$245,3,FALSE),0)))</f>
        <v>0</v>
      </c>
      <c r="O35" s="8">
        <f>IF(E35&gt;0,0,IF(M35=Listenvorgaben!$C$3,28,IF(OR(M35&gt;Listenvorgaben!$C$2,H35&gt;0),14,0)))</f>
        <v>0</v>
      </c>
      <c r="P35" s="8">
        <f>MIN(N35+O35,IF(I35&gt;0,IF(E35&gt;0,VLOOKUP(E35,'VMA Tabelle'!A:C,2,0),28)*0.2,0)+IF(J35&gt;0,IF(E35&gt;0,VLOOKUP(E35,'VMA Tabelle'!A:C,2,0),28)*0.4,0)+IF(K35&gt;0,IF(E35&gt;0,VLOOKUP(E35,'VMA Tabelle'!A:C,2,0),28)*0.4,0))</f>
        <v>0</v>
      </c>
      <c r="Q35" s="9">
        <f>IF(L35&gt;0,IF(E35&gt;0,VLOOKUP(E35,'VMA Tabelle'!A:D,3,0),20),0)</f>
        <v>0</v>
      </c>
    </row>
    <row r="36" spans="1:18" x14ac:dyDescent="0.25">
      <c r="A36" s="84"/>
      <c r="M36" s="18" t="s">
        <v>5</v>
      </c>
      <c r="N36" s="19">
        <f>SUM(N9:N35)</f>
        <v>0</v>
      </c>
      <c r="O36" s="19">
        <f>SUM(O9:O35)</f>
        <v>0</v>
      </c>
      <c r="P36" s="19">
        <f>SUM(P9:P35)</f>
        <v>0</v>
      </c>
      <c r="Q36" s="19">
        <f>SUM(Q9:Q35)</f>
        <v>0</v>
      </c>
    </row>
    <row r="37" spans="1:18" x14ac:dyDescent="0.25">
      <c r="L37" s="20" t="s">
        <v>39</v>
      </c>
      <c r="M37" s="79">
        <v>1</v>
      </c>
      <c r="N37" s="19">
        <f>+N36*$M$37</f>
        <v>0</v>
      </c>
      <c r="O37" s="19">
        <f>+O36*$M$37</f>
        <v>0</v>
      </c>
      <c r="P37" s="21">
        <f>-SUM(P9:P34)</f>
        <v>0</v>
      </c>
      <c r="Q37" s="19">
        <f>+Q36</f>
        <v>0</v>
      </c>
    </row>
    <row r="38" spans="1:18" s="12" customFormat="1" ht="18.75" x14ac:dyDescent="0.3">
      <c r="A38" s="22"/>
      <c r="B38" s="23"/>
      <c r="C38" s="24"/>
      <c r="G38" s="25"/>
      <c r="M38" s="26"/>
      <c r="N38" s="26"/>
      <c r="O38" s="27"/>
      <c r="P38" s="28" t="s">
        <v>36</v>
      </c>
      <c r="Q38" s="29">
        <f>SUM(N37:Q37)</f>
        <v>0</v>
      </c>
    </row>
    <row r="40" spans="1:18" x14ac:dyDescent="0.25">
      <c r="M40" s="30" t="s">
        <v>40</v>
      </c>
      <c r="N40" s="31">
        <f>MIN(N37-N36,N36)</f>
        <v>0</v>
      </c>
      <c r="O40" s="31">
        <f>MIN(O37-O36,O36)</f>
        <v>0</v>
      </c>
      <c r="P40" s="31"/>
      <c r="Q40" s="32">
        <f>MIN(N40+O40,Q38)</f>
        <v>0</v>
      </c>
    </row>
    <row r="41" spans="1:18" x14ac:dyDescent="0.25">
      <c r="M41" s="33" t="s">
        <v>41</v>
      </c>
      <c r="N41" s="34">
        <f>IF((N37-N36-N40)&gt;0,(N37-N36-N40),0)</f>
        <v>0</v>
      </c>
      <c r="O41" s="34">
        <f>IF((O37-O36-O40)&gt;0,(O37-O36-O40),0)</f>
        <v>0</v>
      </c>
      <c r="Q41" s="32">
        <f>MIN(N41+O41,Q38-Q40)</f>
        <v>0</v>
      </c>
    </row>
  </sheetData>
  <sheetProtection insertRows="0"/>
  <dataValidations count="3">
    <dataValidation type="textLength" errorStyle="information" allowBlank="1" showInputMessage="1" showErrorMessage="1" error="Sie müssen die Initialien zwei bis dreistellig eingeben." prompt="Bitte hier die Initalien eingeben: Max Schulze = MS" sqref="M3:M4">
      <formula1>2</formula1>
      <formula2>3</formula2>
    </dataValidation>
    <dataValidation errorStyle="information" allowBlank="1" showInputMessage="1" showErrorMessage="1" error="Sie müssen die Initialien zwei bis dreistellig eingeben." prompt="Bitte hier die Initalien eingeben: Max Schulze = MS" sqref="F5:F6"/>
    <dataValidation type="list" allowBlank="1" showInputMessage="1" showErrorMessage="1" sqref="E36:E1048576">
      <formula1>#REF!</formula1>
    </dataValidation>
  </dataValidations>
  <pageMargins left="0.25" right="0.25" top="0.73666666666666669" bottom="0.75" header="0.3" footer="0.3"/>
  <pageSetup paperSize="9" scale="67" fitToHeight="0" orientation="landscape" r:id="rId1"/>
  <headerFooter>
    <oddFooter>&amp;L&amp;8Dateiversion 1.0 - 11.09.2017&amp;C&amp;9www.gkk-steuerberatung.de&amp;R&amp;9Seite &amp;P/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'VMA Tabelle'!$A:$A</xm:f>
          </x14:formula1>
          <xm:sqref>E9:E35</xm:sqref>
        </x14:dataValidation>
        <x14:dataValidation type="list" allowBlank="1" showInputMessage="1" showErrorMessage="1">
          <x14:formula1>
            <xm:f>Listenvorgaben!E1:E12</xm:f>
          </x14:formula1>
          <xm:sqref>D5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view="pageLayout" zoomScaleNormal="80" workbookViewId="0">
      <selection activeCell="F3" sqref="F3"/>
    </sheetView>
  </sheetViews>
  <sheetFormatPr baseColWidth="10" defaultRowHeight="15" x14ac:dyDescent="0.25"/>
  <cols>
    <col min="1" max="1" width="8.140625" style="15" customWidth="1"/>
    <col min="2" max="2" width="6" style="10" customWidth="1"/>
    <col min="3" max="3" width="7" style="16" customWidth="1"/>
    <col min="4" max="4" width="23.42578125" style="10" customWidth="1"/>
    <col min="5" max="5" width="22" style="10" customWidth="1"/>
    <col min="6" max="6" width="19.140625" style="10" customWidth="1"/>
    <col min="7" max="7" width="31.5703125" style="17" customWidth="1"/>
    <col min="8" max="8" width="9.85546875" style="10" bestFit="1" customWidth="1"/>
    <col min="9" max="9" width="6.5703125" style="10" customWidth="1"/>
    <col min="10" max="10" width="7.7109375" style="10" bestFit="1" customWidth="1"/>
    <col min="11" max="11" width="7.5703125" style="10" customWidth="1"/>
    <col min="12" max="12" width="8.85546875" style="10" customWidth="1"/>
    <col min="13" max="13" width="9.140625" style="10" customWidth="1"/>
    <col min="14" max="15" width="11" style="34" bestFit="1" customWidth="1"/>
    <col min="16" max="17" width="11.42578125" style="34"/>
    <col min="18" max="16384" width="11.42578125" style="10"/>
  </cols>
  <sheetData>
    <row r="1" spans="1:18" ht="21.75" customHeight="1" x14ac:dyDescent="0.35">
      <c r="A1" s="80" t="s">
        <v>46</v>
      </c>
      <c r="B1" s="81"/>
      <c r="C1" s="82"/>
      <c r="D1" s="83"/>
      <c r="E1" s="81"/>
      <c r="F1" s="58" t="s">
        <v>47</v>
      </c>
      <c r="G1" s="10"/>
      <c r="H1" s="59"/>
      <c r="K1" s="58" t="str">
        <f>CONCATENATE('202003'!$M$3,'202003'!$D$3,'202003'!D5)</f>
        <v>202003</v>
      </c>
      <c r="L1" s="23"/>
      <c r="M1" s="23"/>
    </row>
    <row r="2" spans="1:18" ht="12.75" customHeight="1" x14ac:dyDescent="0.35">
      <c r="A2" s="57"/>
    </row>
    <row r="3" spans="1:18" s="11" customFormat="1" ht="27" customHeight="1" x14ac:dyDescent="0.25">
      <c r="C3" s="60" t="s">
        <v>9</v>
      </c>
      <c r="D3" s="69">
        <v>2020</v>
      </c>
      <c r="E3" s="62" t="s">
        <v>7</v>
      </c>
      <c r="F3" s="64"/>
      <c r="G3" s="77"/>
      <c r="H3" s="61"/>
      <c r="I3" s="61"/>
      <c r="J3" s="61"/>
      <c r="K3" s="62" t="s">
        <v>10</v>
      </c>
      <c r="L3" s="76"/>
      <c r="M3" s="6"/>
      <c r="N3" s="34"/>
    </row>
    <row r="4" spans="1:18" s="11" customFormat="1" ht="12.75" customHeight="1" x14ac:dyDescent="0.25">
      <c r="A4" s="60"/>
      <c r="B4" s="5"/>
      <c r="C4" s="61"/>
      <c r="D4" s="5"/>
      <c r="E4" s="62"/>
      <c r="F4" s="67"/>
      <c r="G4" s="68"/>
      <c r="H4" s="61"/>
      <c r="I4" s="61"/>
      <c r="J4" s="61"/>
      <c r="K4" s="62"/>
      <c r="L4" s="66"/>
      <c r="M4" s="6"/>
      <c r="N4" s="34"/>
    </row>
    <row r="5" spans="1:18" ht="26.25" customHeight="1" x14ac:dyDescent="0.25">
      <c r="C5" s="70" t="s">
        <v>8</v>
      </c>
      <c r="D5" s="71" t="s">
        <v>19</v>
      </c>
      <c r="E5" s="62" t="s">
        <v>38</v>
      </c>
      <c r="F5" s="65"/>
      <c r="G5" s="78"/>
      <c r="K5" s="18" t="s">
        <v>45</v>
      </c>
      <c r="L5" s="76"/>
    </row>
    <row r="6" spans="1:18" ht="12.75" customHeight="1" x14ac:dyDescent="0.25">
      <c r="E6" s="62"/>
      <c r="F6" s="7"/>
    </row>
    <row r="7" spans="1:18" s="12" customFormat="1" ht="18.75" x14ac:dyDescent="0.3">
      <c r="A7" s="22"/>
      <c r="B7" s="23" t="s">
        <v>42</v>
      </c>
      <c r="C7" s="24"/>
      <c r="G7" s="25"/>
      <c r="L7" s="10"/>
      <c r="M7" s="10"/>
      <c r="N7" s="63"/>
      <c r="O7" s="63"/>
      <c r="P7" s="63"/>
      <c r="Q7" s="63"/>
    </row>
    <row r="8" spans="1:18" s="13" customFormat="1" ht="63" customHeight="1" x14ac:dyDescent="0.25">
      <c r="A8" s="73" t="s">
        <v>6</v>
      </c>
      <c r="B8" s="72" t="s">
        <v>2</v>
      </c>
      <c r="C8" s="72" t="s">
        <v>3</v>
      </c>
      <c r="D8" s="72" t="s">
        <v>1</v>
      </c>
      <c r="E8" s="72" t="s">
        <v>12</v>
      </c>
      <c r="F8" s="72" t="s">
        <v>44</v>
      </c>
      <c r="G8" s="72" t="s">
        <v>0</v>
      </c>
      <c r="H8" s="75" t="s">
        <v>35</v>
      </c>
      <c r="I8" s="75" t="s">
        <v>30</v>
      </c>
      <c r="J8" s="75" t="s">
        <v>31</v>
      </c>
      <c r="K8" s="75" t="s">
        <v>32</v>
      </c>
      <c r="L8" s="75" t="s">
        <v>43</v>
      </c>
      <c r="M8" s="72" t="s">
        <v>4</v>
      </c>
      <c r="N8" s="72" t="s">
        <v>33</v>
      </c>
      <c r="O8" s="72" t="s">
        <v>34</v>
      </c>
      <c r="P8" s="72" t="s">
        <v>29</v>
      </c>
      <c r="Q8" s="74" t="s">
        <v>37</v>
      </c>
    </row>
    <row r="9" spans="1:18" x14ac:dyDescent="0.25">
      <c r="A9" s="35"/>
      <c r="B9" s="36"/>
      <c r="C9" s="37"/>
      <c r="D9" s="38"/>
      <c r="E9" s="38"/>
      <c r="F9" s="39"/>
      <c r="G9" s="39"/>
      <c r="H9" s="40"/>
      <c r="I9" s="40"/>
      <c r="J9" s="40"/>
      <c r="K9" s="40"/>
      <c r="L9" s="41"/>
      <c r="M9" s="4">
        <f>+C9-B9</f>
        <v>0</v>
      </c>
      <c r="N9" s="8">
        <f>IF(ISNA(VLOOKUP(E9,'VMA Tabelle'!$A$5:$C$245,3,FALSE))=TRUE,0,IF(M9=Listenvorgaben!$C$3,VLOOKUP(E9,'VMA Tabelle'!$A$5:$C$245,2,FALSE),IF(OR(M9&gt;0,H9&gt;0),VLOOKUP(E9,'VMA Tabelle'!$A$5:$C$245,3,FALSE),0)))</f>
        <v>0</v>
      </c>
      <c r="O9" s="8">
        <f>IF(E9&gt;0,0,IF(M9=Listenvorgaben!$C$3,28,IF(OR(M9&gt;Listenvorgaben!$C$2,H9&gt;0),14,0)))</f>
        <v>0</v>
      </c>
      <c r="P9" s="8">
        <f>MIN(N9+O9,IF(I9&gt;0,IF(E9&gt;0,VLOOKUP(E9,'VMA Tabelle'!A:C,2,0),28)*0.2,0)+IF(J9&gt;0,IF(E9&gt;0,VLOOKUP(E9,'VMA Tabelle'!A:C,2,0),28)*0.4,0)+IF(K9&gt;0,IF(E9&gt;0,VLOOKUP(E9,'VMA Tabelle'!A:C,2,0),28)*0.4,0))</f>
        <v>0</v>
      </c>
      <c r="Q9" s="9">
        <f>IF(L9&gt;0,IF(E9&gt;0,VLOOKUP(E9,'VMA Tabelle'!A:D,3,0),20),0)</f>
        <v>0</v>
      </c>
      <c r="R9" s="14"/>
    </row>
    <row r="10" spans="1:18" x14ac:dyDescent="0.25">
      <c r="A10" s="42"/>
      <c r="B10" s="44"/>
      <c r="C10" s="44"/>
      <c r="D10" s="43"/>
      <c r="E10" s="43"/>
      <c r="F10" s="43"/>
      <c r="G10" s="45"/>
      <c r="H10" s="46"/>
      <c r="I10" s="46"/>
      <c r="J10" s="46"/>
      <c r="K10" s="46"/>
      <c r="L10" s="47"/>
      <c r="M10" s="4">
        <f t="shared" ref="M10:M35" si="0">+C10-B10</f>
        <v>0</v>
      </c>
      <c r="N10" s="8">
        <f>IF(ISNA(VLOOKUP(E10,'VMA Tabelle'!$A$5:$C$245,3,FALSE))=TRUE,0,IF(M10=Listenvorgaben!$C$3,VLOOKUP(E10,'VMA Tabelle'!$A$5:$C$245,2,FALSE),IF(OR(M10&gt;0,H10&gt;0),VLOOKUP(E10,'VMA Tabelle'!$A$5:$C$245,3,FALSE),0)))</f>
        <v>0</v>
      </c>
      <c r="O10" s="8">
        <f>IF(E10&gt;0,0,IF(M10=Listenvorgaben!$C$3,28,IF(OR(M10&gt;Listenvorgaben!$C$2,H10&gt;0),14,0)))</f>
        <v>0</v>
      </c>
      <c r="P10" s="8">
        <f>MIN(N10+O10,IF(I10&gt;0,IF(E10&gt;0,VLOOKUP(E10,'VMA Tabelle'!A:C,2,0),28)*0.2,0)+IF(J10&gt;0,IF(E10&gt;0,VLOOKUP(E10,'VMA Tabelle'!A:C,2,0),28)*0.4,0)+IF(K10&gt;0,IF(E10&gt;0,VLOOKUP(E10,'VMA Tabelle'!A:C,2,0),28)*0.4,0))</f>
        <v>0</v>
      </c>
      <c r="Q10" s="9">
        <f>IF(L10&gt;0,IF(E10&gt;0,VLOOKUP(E10,'VMA Tabelle'!A:D,3,0),20),0)</f>
        <v>0</v>
      </c>
      <c r="R10" s="14"/>
    </row>
    <row r="11" spans="1:18" x14ac:dyDescent="0.25">
      <c r="A11" s="42"/>
      <c r="B11" s="44"/>
      <c r="C11" s="44"/>
      <c r="D11" s="43"/>
      <c r="E11" s="43"/>
      <c r="F11" s="43"/>
      <c r="G11" s="45"/>
      <c r="H11" s="49"/>
      <c r="I11" s="49"/>
      <c r="J11" s="49"/>
      <c r="K11" s="49"/>
      <c r="L11" s="50"/>
      <c r="M11" s="4">
        <f t="shared" si="0"/>
        <v>0</v>
      </c>
      <c r="N11" s="8">
        <f>IF(ISNA(VLOOKUP(E11,'VMA Tabelle'!$A$5:$C$245,3,FALSE))=TRUE,0,IF(M11=Listenvorgaben!$C$3,VLOOKUP(E11,'VMA Tabelle'!$A$5:$C$245,2,FALSE),IF(OR(M11&gt;0,H11&gt;0),VLOOKUP(E11,'VMA Tabelle'!$A$5:$C$245,3,FALSE),0)))</f>
        <v>0</v>
      </c>
      <c r="O11" s="8">
        <f>IF(E11&gt;0,0,IF(M11=Listenvorgaben!$C$3,28,IF(OR(M11&gt;Listenvorgaben!$C$2,H11&gt;0),14,0)))</f>
        <v>0</v>
      </c>
      <c r="P11" s="8">
        <f>MIN(N11+O11,IF(I11&gt;0,IF(E11&gt;0,VLOOKUP(E11,'VMA Tabelle'!A:C,2,0),28)*0.2,0)+IF(J11&gt;0,IF(E11&gt;0,VLOOKUP(E11,'VMA Tabelle'!A:C,2,0),28)*0.4,0)+IF(K11&gt;0,IF(E11&gt;0,VLOOKUP(E11,'VMA Tabelle'!A:C,2,0),28)*0.4,0))</f>
        <v>0</v>
      </c>
      <c r="Q11" s="9">
        <f>IF(L11&gt;0,IF(E11&gt;0,VLOOKUP(E11,'VMA Tabelle'!A:D,3,0),20),0)</f>
        <v>0</v>
      </c>
      <c r="R11" s="14"/>
    </row>
    <row r="12" spans="1:18" x14ac:dyDescent="0.25">
      <c r="A12" s="42"/>
      <c r="B12" s="44"/>
      <c r="C12" s="44"/>
      <c r="D12" s="43"/>
      <c r="E12" s="43"/>
      <c r="F12" s="43"/>
      <c r="G12" s="45"/>
      <c r="H12" s="46"/>
      <c r="I12" s="46"/>
      <c r="J12" s="46"/>
      <c r="K12" s="46"/>
      <c r="L12" s="47"/>
      <c r="M12" s="4">
        <f t="shared" si="0"/>
        <v>0</v>
      </c>
      <c r="N12" s="8">
        <f>IF(ISNA(VLOOKUP(E12,'VMA Tabelle'!$A$5:$C$245,3,FALSE))=TRUE,0,IF(M12=Listenvorgaben!$C$3,VLOOKUP(E12,'VMA Tabelle'!$A$5:$C$245,2,FALSE),IF(OR(M12&gt;0,H12&gt;0),VLOOKUP(E12,'VMA Tabelle'!$A$5:$C$245,3,FALSE),0)))</f>
        <v>0</v>
      </c>
      <c r="O12" s="8">
        <f>IF(E12&gt;0,0,IF(M12=Listenvorgaben!$C$3,28,IF(OR(M12&gt;Listenvorgaben!$C$2,H12&gt;0),14,0)))</f>
        <v>0</v>
      </c>
      <c r="P12" s="8">
        <f>MIN(N12+O12,IF(I12&gt;0,IF(E12&gt;0,VLOOKUP(E12,'VMA Tabelle'!A:C,2,0),28)*0.2,0)+IF(J12&gt;0,IF(E12&gt;0,VLOOKUP(E12,'VMA Tabelle'!A:C,2,0),28)*0.4,0)+IF(K12&gt;0,IF(E12&gt;0,VLOOKUP(E12,'VMA Tabelle'!A:C,2,0),28)*0.4,0))</f>
        <v>0</v>
      </c>
      <c r="Q12" s="9">
        <f>IF(L12&gt;0,IF(E12&gt;0,VLOOKUP(E12,'VMA Tabelle'!A:D,3,0),20),0)</f>
        <v>0</v>
      </c>
      <c r="R12" s="14"/>
    </row>
    <row r="13" spans="1:18" x14ac:dyDescent="0.25">
      <c r="A13" s="42"/>
      <c r="B13" s="44"/>
      <c r="C13" s="44"/>
      <c r="D13" s="43"/>
      <c r="E13" s="43"/>
      <c r="F13" s="43"/>
      <c r="G13" s="45"/>
      <c r="H13" s="46"/>
      <c r="I13" s="46"/>
      <c r="J13" s="46"/>
      <c r="K13" s="46"/>
      <c r="L13" s="47"/>
      <c r="M13" s="4">
        <f t="shared" si="0"/>
        <v>0</v>
      </c>
      <c r="N13" s="8">
        <f>IF(ISNA(VLOOKUP(E13,'VMA Tabelle'!$A$5:$C$245,3,FALSE))=TRUE,0,IF(M13=Listenvorgaben!$C$3,VLOOKUP(E13,'VMA Tabelle'!$A$5:$C$245,2,FALSE),IF(OR(M13&gt;0,H13&gt;0),VLOOKUP(E13,'VMA Tabelle'!$A$5:$C$245,3,FALSE),0)))</f>
        <v>0</v>
      </c>
      <c r="O13" s="8">
        <f>IF(E13&gt;0,0,IF(M13=Listenvorgaben!$C$3,28,IF(OR(M13&gt;Listenvorgaben!$C$2,H13&gt;0),14,0)))</f>
        <v>0</v>
      </c>
      <c r="P13" s="8">
        <f>MIN(N13+O13,IF(I13&gt;0,IF(E13&gt;0,VLOOKUP(E13,'VMA Tabelle'!A:C,2,0),28)*0.2,0)+IF(J13&gt;0,IF(E13&gt;0,VLOOKUP(E13,'VMA Tabelle'!A:C,2,0),28)*0.4,0)+IF(K13&gt;0,IF(E13&gt;0,VLOOKUP(E13,'VMA Tabelle'!A:C,2,0),28)*0.4,0))</f>
        <v>0</v>
      </c>
      <c r="Q13" s="9">
        <f>IF(L13&gt;0,IF(E13&gt;0,VLOOKUP(E13,'VMA Tabelle'!A:D,3,0),20),0)</f>
        <v>0</v>
      </c>
      <c r="R13" s="14"/>
    </row>
    <row r="14" spans="1:18" x14ac:dyDescent="0.25">
      <c r="A14" s="42"/>
      <c r="B14" s="44"/>
      <c r="C14" s="44"/>
      <c r="D14" s="43"/>
      <c r="E14" s="43"/>
      <c r="F14" s="43"/>
      <c r="G14" s="45"/>
      <c r="H14" s="46"/>
      <c r="I14" s="46"/>
      <c r="J14" s="46"/>
      <c r="K14" s="46"/>
      <c r="L14" s="47"/>
      <c r="M14" s="4">
        <f t="shared" si="0"/>
        <v>0</v>
      </c>
      <c r="N14" s="8">
        <f>IF(ISNA(VLOOKUP(E14,'VMA Tabelle'!$A$5:$C$245,3,FALSE))=TRUE,0,IF(M14=Listenvorgaben!$C$3,VLOOKUP(E14,'VMA Tabelle'!$A$5:$C$245,2,FALSE),IF(OR(M14&gt;0,H14&gt;0),VLOOKUP(E14,'VMA Tabelle'!$A$5:$C$245,3,FALSE),0)))</f>
        <v>0</v>
      </c>
      <c r="O14" s="8">
        <f>IF(E14&gt;0,0,IF(M14=Listenvorgaben!$C$3,28,IF(OR(M14&gt;Listenvorgaben!$C$2,H14&gt;0),14,0)))</f>
        <v>0</v>
      </c>
      <c r="P14" s="8">
        <f>MIN(N14+O14,IF(I14&gt;0,IF(E14&gt;0,VLOOKUP(E14,'VMA Tabelle'!A:C,2,0),28)*0.2,0)+IF(J14&gt;0,IF(E14&gt;0,VLOOKUP(E14,'VMA Tabelle'!A:C,2,0),28)*0.4,0)+IF(K14&gt;0,IF(E14&gt;0,VLOOKUP(E14,'VMA Tabelle'!A:C,2,0),28)*0.4,0))</f>
        <v>0</v>
      </c>
      <c r="Q14" s="9">
        <f>IF(L14&gt;0,IF(E14&gt;0,VLOOKUP(E14,'VMA Tabelle'!A:D,3,0),20),0)</f>
        <v>0</v>
      </c>
      <c r="R14" s="14"/>
    </row>
    <row r="15" spans="1:18" x14ac:dyDescent="0.25">
      <c r="A15" s="42"/>
      <c r="B15" s="44"/>
      <c r="C15" s="44"/>
      <c r="D15" s="43"/>
      <c r="E15" s="43"/>
      <c r="F15" s="43"/>
      <c r="G15" s="45"/>
      <c r="H15" s="46"/>
      <c r="I15" s="46"/>
      <c r="J15" s="46"/>
      <c r="K15" s="46"/>
      <c r="L15" s="47"/>
      <c r="M15" s="4">
        <f t="shared" si="0"/>
        <v>0</v>
      </c>
      <c r="N15" s="8">
        <f>IF(ISNA(VLOOKUP(E15,'VMA Tabelle'!$A$5:$C$245,3,FALSE))=TRUE,0,IF(M15=Listenvorgaben!$C$3,VLOOKUP(E15,'VMA Tabelle'!$A$5:$C$245,2,FALSE),IF(OR(M15&gt;0,H15&gt;0),VLOOKUP(E15,'VMA Tabelle'!$A$5:$C$245,3,FALSE),0)))</f>
        <v>0</v>
      </c>
      <c r="O15" s="8">
        <f>IF(E15&gt;0,0,IF(M15=Listenvorgaben!$C$3,28,IF(OR(M15&gt;Listenvorgaben!$C$2,H15&gt;0),14,0)))</f>
        <v>0</v>
      </c>
      <c r="P15" s="8">
        <f>MIN(N15+O15,IF(I15&gt;0,IF(E15&gt;0,VLOOKUP(E15,'VMA Tabelle'!A:C,2,0),28)*0.2,0)+IF(J15&gt;0,IF(E15&gt;0,VLOOKUP(E15,'VMA Tabelle'!A:C,2,0),28)*0.4,0)+IF(K15&gt;0,IF(E15&gt;0,VLOOKUP(E15,'VMA Tabelle'!A:C,2,0),28)*0.4,0))</f>
        <v>0</v>
      </c>
      <c r="Q15" s="9">
        <f>IF(L15&gt;0,IF(E15&gt;0,VLOOKUP(E15,'VMA Tabelle'!A:D,3,0),20),0)</f>
        <v>0</v>
      </c>
      <c r="R15" s="14"/>
    </row>
    <row r="16" spans="1:18" x14ac:dyDescent="0.25">
      <c r="A16" s="42"/>
      <c r="B16" s="43"/>
      <c r="C16" s="44"/>
      <c r="D16" s="43"/>
      <c r="E16" s="43"/>
      <c r="F16" s="43"/>
      <c r="G16" s="48"/>
      <c r="H16" s="49"/>
      <c r="I16" s="49"/>
      <c r="J16" s="49"/>
      <c r="K16" s="49"/>
      <c r="L16" s="50"/>
      <c r="M16" s="4">
        <f t="shared" si="0"/>
        <v>0</v>
      </c>
      <c r="N16" s="8">
        <f>IF(ISNA(VLOOKUP(E16,'VMA Tabelle'!$A$5:$C$245,3,FALSE))=TRUE,0,IF(M16=Listenvorgaben!$C$3,VLOOKUP(E16,'VMA Tabelle'!$A$5:$C$245,2,FALSE),IF(OR(M16&gt;0,H16&gt;0),VLOOKUP(E16,'VMA Tabelle'!$A$5:$C$245,3,FALSE),0)))</f>
        <v>0</v>
      </c>
      <c r="O16" s="8">
        <f>IF(E16&gt;0,0,IF(M16=Listenvorgaben!$C$3,28,IF(OR(M16&gt;Listenvorgaben!$C$2,H16&gt;0),14,0)))</f>
        <v>0</v>
      </c>
      <c r="P16" s="8">
        <f>MIN(N16+O16,IF(I16&gt;0,IF(E16&gt;0,VLOOKUP(E16,'VMA Tabelle'!A:C,2,0),28)*0.2,0)+IF(J16&gt;0,IF(E16&gt;0,VLOOKUP(E16,'VMA Tabelle'!A:C,2,0),28)*0.4,0)+IF(K16&gt;0,IF(E16&gt;0,VLOOKUP(E16,'VMA Tabelle'!A:C,2,0),28)*0.4,0))</f>
        <v>0</v>
      </c>
      <c r="Q16" s="9">
        <f>IF(L16&gt;0,IF(E16&gt;0,VLOOKUP(E16,'VMA Tabelle'!A:D,3,0),20),0)</f>
        <v>0</v>
      </c>
      <c r="R16" s="14"/>
    </row>
    <row r="17" spans="1:18" x14ac:dyDescent="0.25">
      <c r="A17" s="42"/>
      <c r="B17" s="43"/>
      <c r="C17" s="44"/>
      <c r="D17" s="43"/>
      <c r="E17" s="43"/>
      <c r="F17" s="43"/>
      <c r="G17" s="48"/>
      <c r="H17" s="49"/>
      <c r="I17" s="49"/>
      <c r="J17" s="49"/>
      <c r="K17" s="49"/>
      <c r="L17" s="50"/>
      <c r="M17" s="4">
        <f t="shared" si="0"/>
        <v>0</v>
      </c>
      <c r="N17" s="8">
        <f>IF(ISNA(VLOOKUP(E17,'VMA Tabelle'!$A$5:$C$245,3,FALSE))=TRUE,0,IF(M17=Listenvorgaben!$C$3,VLOOKUP(E17,'VMA Tabelle'!$A$5:$C$245,2,FALSE),IF(OR(M17&gt;0,H17&gt;0),VLOOKUP(E17,'VMA Tabelle'!$A$5:$C$245,3,FALSE),0)))</f>
        <v>0</v>
      </c>
      <c r="O17" s="8">
        <f>IF(E17&gt;0,0,IF(M17=Listenvorgaben!$C$3,28,IF(OR(M17&gt;Listenvorgaben!$C$2,H17&gt;0),14,0)))</f>
        <v>0</v>
      </c>
      <c r="P17" s="8">
        <f>MIN(N17+O17,IF(I17&gt;0,IF(E17&gt;0,VLOOKUP(E17,'VMA Tabelle'!A:C,2,0),28)*0.2,0)+IF(J17&gt;0,IF(E17&gt;0,VLOOKUP(E17,'VMA Tabelle'!A:C,2,0),28)*0.4,0)+IF(K17&gt;0,IF(E17&gt;0,VLOOKUP(E17,'VMA Tabelle'!A:C,2,0),28)*0.4,0))</f>
        <v>0</v>
      </c>
      <c r="Q17" s="9">
        <f>IF(L17&gt;0,IF(E17&gt;0,VLOOKUP(E17,'VMA Tabelle'!A:D,3,0),20),0)</f>
        <v>0</v>
      </c>
      <c r="R17" s="14"/>
    </row>
    <row r="18" spans="1:18" x14ac:dyDescent="0.25">
      <c r="A18" s="42"/>
      <c r="B18" s="44"/>
      <c r="C18" s="44"/>
      <c r="D18" s="43"/>
      <c r="E18" s="43"/>
      <c r="F18" s="43"/>
      <c r="G18" s="45"/>
      <c r="H18" s="46"/>
      <c r="I18" s="46"/>
      <c r="J18" s="46"/>
      <c r="K18" s="46"/>
      <c r="L18" s="47"/>
      <c r="M18" s="4">
        <f t="shared" si="0"/>
        <v>0</v>
      </c>
      <c r="N18" s="8">
        <f>IF(ISNA(VLOOKUP(E18,'VMA Tabelle'!$A$5:$C$245,3,FALSE))=TRUE,0,IF(M18=Listenvorgaben!$C$3,VLOOKUP(E18,'VMA Tabelle'!$A$5:$C$245,2,FALSE),IF(OR(M18&gt;0,H18&gt;0),VLOOKUP(E18,'VMA Tabelle'!$A$5:$C$245,3,FALSE),0)))</f>
        <v>0</v>
      </c>
      <c r="O18" s="8">
        <f>IF(E18&gt;0,0,IF(M18=Listenvorgaben!$C$3,28,IF(OR(M18&gt;Listenvorgaben!$C$2,H18&gt;0),14,0)))</f>
        <v>0</v>
      </c>
      <c r="P18" s="8">
        <f>MIN(N18+O18,IF(I18&gt;0,IF(E18&gt;0,VLOOKUP(E18,'VMA Tabelle'!A:C,2,0),28)*0.2,0)+IF(J18&gt;0,IF(E18&gt;0,VLOOKUP(E18,'VMA Tabelle'!A:C,2,0),28)*0.4,0)+IF(K18&gt;0,IF(E18&gt;0,VLOOKUP(E18,'VMA Tabelle'!A:C,2,0),28)*0.4,0))</f>
        <v>0</v>
      </c>
      <c r="Q18" s="9">
        <f>IF(L18&gt;0,IF(E18&gt;0,VLOOKUP(E18,'VMA Tabelle'!A:D,3,0),20),0)</f>
        <v>0</v>
      </c>
      <c r="R18" s="14"/>
    </row>
    <row r="19" spans="1:18" x14ac:dyDescent="0.25">
      <c r="A19" s="42"/>
      <c r="B19" s="43"/>
      <c r="C19" s="44"/>
      <c r="D19" s="43"/>
      <c r="E19" s="43"/>
      <c r="F19" s="43"/>
      <c r="G19" s="48"/>
      <c r="H19" s="49"/>
      <c r="I19" s="49"/>
      <c r="J19" s="49"/>
      <c r="K19" s="49"/>
      <c r="L19" s="50"/>
      <c r="M19" s="4">
        <f t="shared" si="0"/>
        <v>0</v>
      </c>
      <c r="N19" s="8">
        <f>IF(ISNA(VLOOKUP(E19,'VMA Tabelle'!$A$5:$C$245,3,FALSE))=TRUE,0,IF(M19=Listenvorgaben!$C$3,VLOOKUP(E19,'VMA Tabelle'!$A$5:$C$245,2,FALSE),IF(OR(M19&gt;0,H19&gt;0),VLOOKUP(E19,'VMA Tabelle'!$A$5:$C$245,3,FALSE),0)))</f>
        <v>0</v>
      </c>
      <c r="O19" s="8">
        <f>IF(E19&gt;0,0,IF(M19=Listenvorgaben!$C$3,28,IF(OR(M19&gt;Listenvorgaben!$C$2,H19&gt;0),14,0)))</f>
        <v>0</v>
      </c>
      <c r="P19" s="8">
        <f>MIN(N19+O19,IF(I19&gt;0,IF(E19&gt;0,VLOOKUP(E19,'VMA Tabelle'!A:C,2,0),28)*0.2,0)+IF(J19&gt;0,IF(E19&gt;0,VLOOKUP(E19,'VMA Tabelle'!A:C,2,0),28)*0.4,0)+IF(K19&gt;0,IF(E19&gt;0,VLOOKUP(E19,'VMA Tabelle'!A:C,2,0),28)*0.4,0))</f>
        <v>0</v>
      </c>
      <c r="Q19" s="9">
        <f>IF(L19&gt;0,IF(E19&gt;0,VLOOKUP(E19,'VMA Tabelle'!A:D,3,0),20),0)</f>
        <v>0</v>
      </c>
      <c r="R19" s="14"/>
    </row>
    <row r="20" spans="1:18" x14ac:dyDescent="0.25">
      <c r="A20" s="42"/>
      <c r="B20" s="44"/>
      <c r="C20" s="44"/>
      <c r="D20" s="43"/>
      <c r="E20" s="43"/>
      <c r="F20" s="43"/>
      <c r="G20" s="48"/>
      <c r="H20" s="49"/>
      <c r="I20" s="49"/>
      <c r="J20" s="49"/>
      <c r="K20" s="49"/>
      <c r="L20" s="50"/>
      <c r="M20" s="4">
        <f t="shared" si="0"/>
        <v>0</v>
      </c>
      <c r="N20" s="8">
        <f>IF(ISNA(VLOOKUP(E20,'VMA Tabelle'!$A$5:$C$245,3,FALSE))=TRUE,0,IF(M20=Listenvorgaben!$C$3,VLOOKUP(E20,'VMA Tabelle'!$A$5:$C$245,2,FALSE),IF(OR(M20&gt;0,H20&gt;0),VLOOKUP(E20,'VMA Tabelle'!$A$5:$C$245,3,FALSE),0)))</f>
        <v>0</v>
      </c>
      <c r="O20" s="8">
        <f>IF(E20&gt;0,0,IF(M20=Listenvorgaben!$C$3,28,IF(OR(M20&gt;Listenvorgaben!$C$2,H20&gt;0),14,0)))</f>
        <v>0</v>
      </c>
      <c r="P20" s="8">
        <f>MIN(N20+O20,IF(I20&gt;0,IF(E20&gt;0,VLOOKUP(E20,'VMA Tabelle'!A:C,2,0),28)*0.2,0)+IF(J20&gt;0,IF(E20&gt;0,VLOOKUP(E20,'VMA Tabelle'!A:C,2,0),28)*0.4,0)+IF(K20&gt;0,IF(E20&gt;0,VLOOKUP(E20,'VMA Tabelle'!A:C,2,0),28)*0.4,0))</f>
        <v>0</v>
      </c>
      <c r="Q20" s="9">
        <f>IF(L20&gt;0,IF(E20&gt;0,VLOOKUP(E20,'VMA Tabelle'!A:D,3,0),20),0)</f>
        <v>0</v>
      </c>
      <c r="R20" s="14"/>
    </row>
    <row r="21" spans="1:18" x14ac:dyDescent="0.25">
      <c r="A21" s="42"/>
      <c r="B21" s="44"/>
      <c r="C21" s="44"/>
      <c r="D21" s="43"/>
      <c r="E21" s="43"/>
      <c r="F21" s="43"/>
      <c r="G21" s="48"/>
      <c r="H21" s="49"/>
      <c r="I21" s="49"/>
      <c r="J21" s="49"/>
      <c r="K21" s="49"/>
      <c r="L21" s="50"/>
      <c r="M21" s="4">
        <f t="shared" si="0"/>
        <v>0</v>
      </c>
      <c r="N21" s="8">
        <f>IF(ISNA(VLOOKUP(E21,'VMA Tabelle'!$A$5:$C$245,3,FALSE))=TRUE,0,IF(M21=Listenvorgaben!$C$3,VLOOKUP(E21,'VMA Tabelle'!$A$5:$C$245,2,FALSE),IF(OR(M21&gt;0,H21&gt;0),VLOOKUP(E21,'VMA Tabelle'!$A$5:$C$245,3,FALSE),0)))</f>
        <v>0</v>
      </c>
      <c r="O21" s="8">
        <f>IF(E21&gt;0,0,IF(M21=Listenvorgaben!$C$3,28,IF(OR(M21&gt;Listenvorgaben!$C$2,H21&gt;0),14,0)))</f>
        <v>0</v>
      </c>
      <c r="P21" s="8">
        <f>MIN(N21+O21,IF(I21&gt;0,IF(E21&gt;0,VLOOKUP(E21,'VMA Tabelle'!A:C,2,0),28)*0.2,0)+IF(J21&gt;0,IF(E21&gt;0,VLOOKUP(E21,'VMA Tabelle'!A:C,2,0),28)*0.4,0)+IF(K21&gt;0,IF(E21&gt;0,VLOOKUP(E21,'VMA Tabelle'!A:C,2,0),28)*0.4,0))</f>
        <v>0</v>
      </c>
      <c r="Q21" s="9">
        <f>IF(L21&gt;0,IF(E21&gt;0,VLOOKUP(E21,'VMA Tabelle'!A:D,3,0),20),0)</f>
        <v>0</v>
      </c>
      <c r="R21" s="14"/>
    </row>
    <row r="22" spans="1:18" x14ac:dyDescent="0.25">
      <c r="A22" s="42"/>
      <c r="B22" s="44"/>
      <c r="C22" s="44"/>
      <c r="D22" s="43"/>
      <c r="E22" s="43"/>
      <c r="F22" s="43"/>
      <c r="G22" s="48"/>
      <c r="H22" s="49"/>
      <c r="I22" s="49"/>
      <c r="J22" s="49"/>
      <c r="K22" s="49"/>
      <c r="L22" s="50"/>
      <c r="M22" s="4">
        <f t="shared" si="0"/>
        <v>0</v>
      </c>
      <c r="N22" s="8">
        <f>IF(ISNA(VLOOKUP(E22,'VMA Tabelle'!$A$5:$C$245,3,FALSE))=TRUE,0,IF(M22=Listenvorgaben!$C$3,VLOOKUP(E22,'VMA Tabelle'!$A$5:$C$245,2,FALSE),IF(OR(M22&gt;0,H22&gt;0),VLOOKUP(E22,'VMA Tabelle'!$A$5:$C$245,3,FALSE),0)))</f>
        <v>0</v>
      </c>
      <c r="O22" s="8">
        <f>IF(E22&gt;0,0,IF(M22=Listenvorgaben!$C$3,28,IF(OR(M22&gt;Listenvorgaben!$C$2,H22&gt;0),14,0)))</f>
        <v>0</v>
      </c>
      <c r="P22" s="8">
        <f>MIN(N22+O22,IF(I22&gt;0,IF(E22&gt;0,VLOOKUP(E22,'VMA Tabelle'!A:C,2,0),28)*0.2,0)+IF(J22&gt;0,IF(E22&gt;0,VLOOKUP(E22,'VMA Tabelle'!A:C,2,0),28)*0.4,0)+IF(K22&gt;0,IF(E22&gt;0,VLOOKUP(E22,'VMA Tabelle'!A:C,2,0),28)*0.4,0))</f>
        <v>0</v>
      </c>
      <c r="Q22" s="9">
        <f>IF(L22&gt;0,IF(E22&gt;0,VLOOKUP(E22,'VMA Tabelle'!A:D,3,0),20),0)</f>
        <v>0</v>
      </c>
      <c r="R22" s="14"/>
    </row>
    <row r="23" spans="1:18" x14ac:dyDescent="0.25">
      <c r="A23" s="42"/>
      <c r="B23" s="43"/>
      <c r="C23" s="44"/>
      <c r="D23" s="43"/>
      <c r="E23" s="43"/>
      <c r="F23" s="43"/>
      <c r="G23" s="48"/>
      <c r="H23" s="49"/>
      <c r="I23" s="49"/>
      <c r="J23" s="49"/>
      <c r="K23" s="49"/>
      <c r="L23" s="50"/>
      <c r="M23" s="4">
        <f t="shared" si="0"/>
        <v>0</v>
      </c>
      <c r="N23" s="8">
        <f>IF(ISNA(VLOOKUP(E23,'VMA Tabelle'!$A$5:$C$245,3,FALSE))=TRUE,0,IF(M23=Listenvorgaben!$C$3,VLOOKUP(E23,'VMA Tabelle'!$A$5:$C$245,2,FALSE),IF(OR(M23&gt;0,H23&gt;0),VLOOKUP(E23,'VMA Tabelle'!$A$5:$C$245,3,FALSE),0)))</f>
        <v>0</v>
      </c>
      <c r="O23" s="8">
        <f>IF(E23&gt;0,0,IF(M23=Listenvorgaben!$C$3,28,IF(OR(M23&gt;Listenvorgaben!$C$2,H23&gt;0),14,0)))</f>
        <v>0</v>
      </c>
      <c r="P23" s="8">
        <f>MIN(N23+O23,IF(I23&gt;0,IF(E23&gt;0,VLOOKUP(E23,'VMA Tabelle'!A:C,2,0),28)*0.2,0)+IF(J23&gt;0,IF(E23&gt;0,VLOOKUP(E23,'VMA Tabelle'!A:C,2,0),28)*0.4,0)+IF(K23&gt;0,IF(E23&gt;0,VLOOKUP(E23,'VMA Tabelle'!A:C,2,0),28)*0.4,0))</f>
        <v>0</v>
      </c>
      <c r="Q23" s="9">
        <f>IF(L23&gt;0,IF(E23&gt;0,VLOOKUP(E23,'VMA Tabelle'!A:D,3,0),20),0)</f>
        <v>0</v>
      </c>
      <c r="R23" s="14"/>
    </row>
    <row r="24" spans="1:18" x14ac:dyDescent="0.25">
      <c r="A24" s="42"/>
      <c r="B24" s="43"/>
      <c r="C24" s="44"/>
      <c r="D24" s="43"/>
      <c r="E24" s="43"/>
      <c r="F24" s="43"/>
      <c r="G24" s="48"/>
      <c r="H24" s="49"/>
      <c r="I24" s="49"/>
      <c r="J24" s="49"/>
      <c r="K24" s="49"/>
      <c r="L24" s="50"/>
      <c r="M24" s="4">
        <f t="shared" si="0"/>
        <v>0</v>
      </c>
      <c r="N24" s="8">
        <f>IF(ISNA(VLOOKUP(E24,'VMA Tabelle'!$A$5:$C$245,3,FALSE))=TRUE,0,IF(M24=Listenvorgaben!$C$3,VLOOKUP(E24,'VMA Tabelle'!$A$5:$C$245,2,FALSE),IF(OR(M24&gt;0,H24&gt;0),VLOOKUP(E24,'VMA Tabelle'!$A$5:$C$245,3,FALSE),0)))</f>
        <v>0</v>
      </c>
      <c r="O24" s="8">
        <f>IF(E24&gt;0,0,IF(M24=Listenvorgaben!$C$3,28,IF(OR(M24&gt;Listenvorgaben!$C$2,H24&gt;0),14,0)))</f>
        <v>0</v>
      </c>
      <c r="P24" s="8">
        <f>MIN(N24+O24,IF(I24&gt;0,IF(E24&gt;0,VLOOKUP(E24,'VMA Tabelle'!A:C,2,0),28)*0.2,0)+IF(J24&gt;0,IF(E24&gt;0,VLOOKUP(E24,'VMA Tabelle'!A:C,2,0),28)*0.4,0)+IF(K24&gt;0,IF(E24&gt;0,VLOOKUP(E24,'VMA Tabelle'!A:C,2,0),28)*0.4,0))</f>
        <v>0</v>
      </c>
      <c r="Q24" s="9">
        <f>IF(L24&gt;0,IF(E24&gt;0,VLOOKUP(E24,'VMA Tabelle'!A:D,3,0),20),0)</f>
        <v>0</v>
      </c>
      <c r="R24" s="14"/>
    </row>
    <row r="25" spans="1:18" x14ac:dyDescent="0.25">
      <c r="A25" s="42"/>
      <c r="B25" s="43"/>
      <c r="C25" s="44"/>
      <c r="D25" s="43"/>
      <c r="E25" s="43"/>
      <c r="F25" s="43"/>
      <c r="G25" s="48"/>
      <c r="H25" s="49"/>
      <c r="I25" s="49"/>
      <c r="J25" s="49"/>
      <c r="K25" s="49"/>
      <c r="L25" s="50"/>
      <c r="M25" s="4">
        <f t="shared" si="0"/>
        <v>0</v>
      </c>
      <c r="N25" s="8">
        <f>IF(ISNA(VLOOKUP(E25,'VMA Tabelle'!$A$5:$C$245,3,FALSE))=TRUE,0,IF(M25=Listenvorgaben!$C$3,VLOOKUP(E25,'VMA Tabelle'!$A$5:$C$245,2,FALSE),IF(OR(M25&gt;0,H25&gt;0),VLOOKUP(E25,'VMA Tabelle'!$A$5:$C$245,3,FALSE),0)))</f>
        <v>0</v>
      </c>
      <c r="O25" s="8">
        <f>IF(E25&gt;0,0,IF(M25=Listenvorgaben!$C$3,28,IF(OR(M25&gt;Listenvorgaben!$C$2,H25&gt;0),14,0)))</f>
        <v>0</v>
      </c>
      <c r="P25" s="8">
        <f>MIN(N25+O25,IF(I25&gt;0,IF(E25&gt;0,VLOOKUP(E25,'VMA Tabelle'!A:C,2,0),28)*0.2,0)+IF(J25&gt;0,IF(E25&gt;0,VLOOKUP(E25,'VMA Tabelle'!A:C,2,0),28)*0.4,0)+IF(K25&gt;0,IF(E25&gt;0,VLOOKUP(E25,'VMA Tabelle'!A:C,2,0),28)*0.4,0))</f>
        <v>0</v>
      </c>
      <c r="Q25" s="9">
        <f>IF(L25&gt;0,IF(E25&gt;0,VLOOKUP(E25,'VMA Tabelle'!A:D,3,0),20),0)</f>
        <v>0</v>
      </c>
      <c r="R25" s="14"/>
    </row>
    <row r="26" spans="1:18" x14ac:dyDescent="0.25">
      <c r="A26" s="42"/>
      <c r="B26" s="43"/>
      <c r="C26" s="44"/>
      <c r="D26" s="43"/>
      <c r="E26" s="43"/>
      <c r="F26" s="43"/>
      <c r="G26" s="48"/>
      <c r="H26" s="49"/>
      <c r="I26" s="49"/>
      <c r="J26" s="49"/>
      <c r="K26" s="49"/>
      <c r="L26" s="50"/>
      <c r="M26" s="4">
        <f t="shared" si="0"/>
        <v>0</v>
      </c>
      <c r="N26" s="8">
        <f>IF(ISNA(VLOOKUP(E26,'VMA Tabelle'!$A$5:$C$245,3,FALSE))=TRUE,0,IF(M26=Listenvorgaben!$C$3,VLOOKUP(E26,'VMA Tabelle'!$A$5:$C$245,2,FALSE),IF(OR(M26&gt;0,H26&gt;0),VLOOKUP(E26,'VMA Tabelle'!$A$5:$C$245,3,FALSE),0)))</f>
        <v>0</v>
      </c>
      <c r="O26" s="8">
        <f>IF(E26&gt;0,0,IF(M26=Listenvorgaben!$C$3,28,IF(OR(M26&gt;Listenvorgaben!$C$2,H26&gt;0),14,0)))</f>
        <v>0</v>
      </c>
      <c r="P26" s="8">
        <f>MIN(N26+O26,IF(I26&gt;0,IF(E26&gt;0,VLOOKUP(E26,'VMA Tabelle'!A:C,2,0),28)*0.2,0)+IF(J26&gt;0,IF(E26&gt;0,VLOOKUP(E26,'VMA Tabelle'!A:C,2,0),28)*0.4,0)+IF(K26&gt;0,IF(E26&gt;0,VLOOKUP(E26,'VMA Tabelle'!A:C,2,0),28)*0.4,0))</f>
        <v>0</v>
      </c>
      <c r="Q26" s="9">
        <f>IF(L26&gt;0,IF(E26&gt;0,VLOOKUP(E26,'VMA Tabelle'!A:D,3,0),20),0)</f>
        <v>0</v>
      </c>
      <c r="R26" s="14"/>
    </row>
    <row r="27" spans="1:18" x14ac:dyDescent="0.25">
      <c r="A27" s="42"/>
      <c r="B27" s="43"/>
      <c r="C27" s="44"/>
      <c r="D27" s="43"/>
      <c r="E27" s="43"/>
      <c r="F27" s="43"/>
      <c r="G27" s="48"/>
      <c r="H27" s="49"/>
      <c r="I27" s="49"/>
      <c r="J27" s="49"/>
      <c r="K27" s="49"/>
      <c r="L27" s="50"/>
      <c r="M27" s="4">
        <f t="shared" si="0"/>
        <v>0</v>
      </c>
      <c r="N27" s="8">
        <f>IF(ISNA(VLOOKUP(E27,'VMA Tabelle'!$A$5:$C$245,3,FALSE))=TRUE,0,IF(M27=Listenvorgaben!$C$3,VLOOKUP(E27,'VMA Tabelle'!$A$5:$C$245,2,FALSE),IF(OR(M27&gt;0,H27&gt;0),VLOOKUP(E27,'VMA Tabelle'!$A$5:$C$245,3,FALSE),0)))</f>
        <v>0</v>
      </c>
      <c r="O27" s="8">
        <f>IF(E27&gt;0,0,IF(M27=Listenvorgaben!$C$3,28,IF(OR(M27&gt;Listenvorgaben!$C$2,H27&gt;0),14,0)))</f>
        <v>0</v>
      </c>
      <c r="P27" s="8">
        <f>MIN(N27+O27,IF(I27&gt;0,IF(E27&gt;0,VLOOKUP(E27,'VMA Tabelle'!A:C,2,0),28)*0.2,0)+IF(J27&gt;0,IF(E27&gt;0,VLOOKUP(E27,'VMA Tabelle'!A:C,2,0),28)*0.4,0)+IF(K27&gt;0,IF(E27&gt;0,VLOOKUP(E27,'VMA Tabelle'!A:C,2,0),28)*0.4,0))</f>
        <v>0</v>
      </c>
      <c r="Q27" s="9">
        <f>IF(L27&gt;0,IF(E27&gt;0,VLOOKUP(E27,'VMA Tabelle'!A:D,3,0),20),0)</f>
        <v>0</v>
      </c>
      <c r="R27" s="14"/>
    </row>
    <row r="28" spans="1:18" x14ac:dyDescent="0.25">
      <c r="A28" s="42"/>
      <c r="B28" s="43"/>
      <c r="C28" s="44"/>
      <c r="D28" s="43"/>
      <c r="E28" s="43"/>
      <c r="F28" s="43"/>
      <c r="G28" s="48"/>
      <c r="H28" s="49"/>
      <c r="I28" s="49"/>
      <c r="J28" s="49"/>
      <c r="K28" s="49"/>
      <c r="L28" s="50"/>
      <c r="M28" s="4">
        <f t="shared" si="0"/>
        <v>0</v>
      </c>
      <c r="N28" s="8">
        <f>IF(ISNA(VLOOKUP(E28,'VMA Tabelle'!$A$5:$C$245,3,FALSE))=TRUE,0,IF(M28=Listenvorgaben!$C$3,VLOOKUP(E28,'VMA Tabelle'!$A$5:$C$245,2,FALSE),IF(OR(M28&gt;0,H28&gt;0),VLOOKUP(E28,'VMA Tabelle'!$A$5:$C$245,3,FALSE),0)))</f>
        <v>0</v>
      </c>
      <c r="O28" s="8">
        <f>IF(E28&gt;0,0,IF(M28=Listenvorgaben!$C$3,28,IF(OR(M28&gt;Listenvorgaben!$C$2,H28&gt;0),14,0)))</f>
        <v>0</v>
      </c>
      <c r="P28" s="8">
        <f>MIN(N28+O28,IF(I28&gt;0,IF(E28&gt;0,VLOOKUP(E28,'VMA Tabelle'!A:C,2,0),28)*0.2,0)+IF(J28&gt;0,IF(E28&gt;0,VLOOKUP(E28,'VMA Tabelle'!A:C,2,0),28)*0.4,0)+IF(K28&gt;0,IF(E28&gt;0,VLOOKUP(E28,'VMA Tabelle'!A:C,2,0),28)*0.4,0))</f>
        <v>0</v>
      </c>
      <c r="Q28" s="9">
        <f>IF(L28&gt;0,IF(E28&gt;0,VLOOKUP(E28,'VMA Tabelle'!A:D,3,0),20),0)</f>
        <v>0</v>
      </c>
      <c r="R28" s="14"/>
    </row>
    <row r="29" spans="1:18" x14ac:dyDescent="0.25">
      <c r="A29" s="42"/>
      <c r="B29" s="43"/>
      <c r="C29" s="44"/>
      <c r="D29" s="43"/>
      <c r="E29" s="43"/>
      <c r="F29" s="43"/>
      <c r="G29" s="48"/>
      <c r="H29" s="49"/>
      <c r="I29" s="49"/>
      <c r="J29" s="49"/>
      <c r="K29" s="49"/>
      <c r="L29" s="50"/>
      <c r="M29" s="4">
        <f t="shared" si="0"/>
        <v>0</v>
      </c>
      <c r="N29" s="8">
        <f>IF(ISNA(VLOOKUP(E29,'VMA Tabelle'!$A$5:$C$245,3,FALSE))=TRUE,0,IF(M29=Listenvorgaben!$C$3,VLOOKUP(E29,'VMA Tabelle'!$A$5:$C$245,2,FALSE),IF(OR(M29&gt;0,H29&gt;0),VLOOKUP(E29,'VMA Tabelle'!$A$5:$C$245,3,FALSE),0)))</f>
        <v>0</v>
      </c>
      <c r="O29" s="8">
        <f>IF(E29&gt;0,0,IF(M29=Listenvorgaben!$C$3,28,IF(OR(M29&gt;Listenvorgaben!$C$2,H29&gt;0),14,0)))</f>
        <v>0</v>
      </c>
      <c r="P29" s="8">
        <f>MIN(N29+O29,IF(I29&gt;0,IF(E29&gt;0,VLOOKUP(E29,'VMA Tabelle'!A:C,2,0),28)*0.2,0)+IF(J29&gt;0,IF(E29&gt;0,VLOOKUP(E29,'VMA Tabelle'!A:C,2,0),28)*0.4,0)+IF(K29&gt;0,IF(E29&gt;0,VLOOKUP(E29,'VMA Tabelle'!A:C,2,0),28)*0.4,0))</f>
        <v>0</v>
      </c>
      <c r="Q29" s="9">
        <f>IF(L29&gt;0,IF(E29&gt;0,VLOOKUP(E29,'VMA Tabelle'!A:D,3,0),20),0)</f>
        <v>0</v>
      </c>
      <c r="R29" s="14"/>
    </row>
    <row r="30" spans="1:18" x14ac:dyDescent="0.25">
      <c r="A30" s="42"/>
      <c r="B30" s="43"/>
      <c r="C30" s="44"/>
      <c r="D30" s="43"/>
      <c r="E30" s="43"/>
      <c r="F30" s="43"/>
      <c r="G30" s="48"/>
      <c r="H30" s="49"/>
      <c r="I30" s="49"/>
      <c r="J30" s="49"/>
      <c r="K30" s="49"/>
      <c r="L30" s="50"/>
      <c r="M30" s="4">
        <f t="shared" si="0"/>
        <v>0</v>
      </c>
      <c r="N30" s="8">
        <f>IF(ISNA(VLOOKUP(E30,'VMA Tabelle'!$A$5:$C$245,3,FALSE))=TRUE,0,IF(M30=Listenvorgaben!$C$3,VLOOKUP(E30,'VMA Tabelle'!$A$5:$C$245,2,FALSE),IF(OR(M30&gt;0,H30&gt;0),VLOOKUP(E30,'VMA Tabelle'!$A$5:$C$245,3,FALSE),0)))</f>
        <v>0</v>
      </c>
      <c r="O30" s="8">
        <f>IF(E30&gt;0,0,IF(M30=Listenvorgaben!$C$3,28,IF(OR(M30&gt;Listenvorgaben!$C$2,H30&gt;0),14,0)))</f>
        <v>0</v>
      </c>
      <c r="P30" s="8">
        <f>MIN(N30+O30,IF(I30&gt;0,IF(E30&gt;0,VLOOKUP(E30,'VMA Tabelle'!A:C,2,0),28)*0.2,0)+IF(J30&gt;0,IF(E30&gt;0,VLOOKUP(E30,'VMA Tabelle'!A:C,2,0),28)*0.4,0)+IF(K30&gt;0,IF(E30&gt;0,VLOOKUP(E30,'VMA Tabelle'!A:C,2,0),28)*0.4,0))</f>
        <v>0</v>
      </c>
      <c r="Q30" s="9">
        <f>IF(L30&gt;0,IF(E30&gt;0,VLOOKUP(E30,'VMA Tabelle'!A:D,3,0),20),0)</f>
        <v>0</v>
      </c>
      <c r="R30" s="14"/>
    </row>
    <row r="31" spans="1:18" x14ac:dyDescent="0.25">
      <c r="A31" s="42"/>
      <c r="B31" s="43"/>
      <c r="C31" s="44"/>
      <c r="D31" s="43"/>
      <c r="E31" s="43"/>
      <c r="F31" s="43"/>
      <c r="G31" s="48"/>
      <c r="H31" s="49"/>
      <c r="I31" s="49"/>
      <c r="J31" s="49"/>
      <c r="K31" s="49"/>
      <c r="L31" s="50"/>
      <c r="M31" s="4">
        <f t="shared" si="0"/>
        <v>0</v>
      </c>
      <c r="N31" s="8">
        <f>IF(ISNA(VLOOKUP(E31,'VMA Tabelle'!$A$5:$C$245,3,FALSE))=TRUE,0,IF(M31=Listenvorgaben!$C$3,VLOOKUP(E31,'VMA Tabelle'!$A$5:$C$245,2,FALSE),IF(OR(M31&gt;0,H31&gt;0),VLOOKUP(E31,'VMA Tabelle'!$A$5:$C$245,3,FALSE),0)))</f>
        <v>0</v>
      </c>
      <c r="O31" s="8">
        <f>IF(E31&gt;0,0,IF(M31=Listenvorgaben!$C$3,28,IF(OR(M31&gt;Listenvorgaben!$C$2,H31&gt;0),14,0)))</f>
        <v>0</v>
      </c>
      <c r="P31" s="8">
        <f>MIN(N31+O31,IF(I31&gt;0,IF(E31&gt;0,VLOOKUP(E31,'VMA Tabelle'!A:C,2,0),28)*0.2,0)+IF(J31&gt;0,IF(E31&gt;0,VLOOKUP(E31,'VMA Tabelle'!A:C,2,0),28)*0.4,0)+IF(K31&gt;0,IF(E31&gt;0,VLOOKUP(E31,'VMA Tabelle'!A:C,2,0),28)*0.4,0))</f>
        <v>0</v>
      </c>
      <c r="Q31" s="9">
        <f>IF(L31&gt;0,IF(E31&gt;0,VLOOKUP(E31,'VMA Tabelle'!A:D,3,0),20),0)</f>
        <v>0</v>
      </c>
      <c r="R31" s="14"/>
    </row>
    <row r="32" spans="1:18" x14ac:dyDescent="0.25">
      <c r="A32" s="42"/>
      <c r="B32" s="43"/>
      <c r="C32" s="44"/>
      <c r="D32" s="43"/>
      <c r="E32" s="43"/>
      <c r="F32" s="43"/>
      <c r="G32" s="48"/>
      <c r="H32" s="49"/>
      <c r="I32" s="49"/>
      <c r="J32" s="49"/>
      <c r="K32" s="49"/>
      <c r="L32" s="50"/>
      <c r="M32" s="4">
        <f t="shared" si="0"/>
        <v>0</v>
      </c>
      <c r="N32" s="8">
        <f>IF(ISNA(VLOOKUP(E32,'VMA Tabelle'!$A$5:$C$245,3,FALSE))=TRUE,0,IF(M32=Listenvorgaben!$C$3,VLOOKUP(E32,'VMA Tabelle'!$A$5:$C$245,2,FALSE),IF(OR(M32&gt;0,H32&gt;0),VLOOKUP(E32,'VMA Tabelle'!$A$5:$C$245,3,FALSE),0)))</f>
        <v>0</v>
      </c>
      <c r="O32" s="8">
        <f>IF(E32&gt;0,0,IF(M32=Listenvorgaben!$C$3,28,IF(OR(M32&gt;Listenvorgaben!$C$2,H32&gt;0),14,0)))</f>
        <v>0</v>
      </c>
      <c r="P32" s="8">
        <f>MIN(N32+O32,IF(I32&gt;0,IF(E32&gt;0,VLOOKUP(E32,'VMA Tabelle'!A:C,2,0),28)*0.2,0)+IF(J32&gt;0,IF(E32&gt;0,VLOOKUP(E32,'VMA Tabelle'!A:C,2,0),28)*0.4,0)+IF(K32&gt;0,IF(E32&gt;0,VLOOKUP(E32,'VMA Tabelle'!A:C,2,0),28)*0.4,0))</f>
        <v>0</v>
      </c>
      <c r="Q32" s="9">
        <f>IF(L32&gt;0,IF(E32&gt;0,VLOOKUP(E32,'VMA Tabelle'!A:D,3,0),20),0)</f>
        <v>0</v>
      </c>
      <c r="R32" s="14"/>
    </row>
    <row r="33" spans="1:18" x14ac:dyDescent="0.25">
      <c r="A33" s="42"/>
      <c r="B33" s="43"/>
      <c r="C33" s="44"/>
      <c r="D33" s="43"/>
      <c r="E33" s="43"/>
      <c r="F33" s="43"/>
      <c r="G33" s="48"/>
      <c r="H33" s="49"/>
      <c r="I33" s="49"/>
      <c r="J33" s="49"/>
      <c r="K33" s="49"/>
      <c r="L33" s="50"/>
      <c r="M33" s="4">
        <f t="shared" si="0"/>
        <v>0</v>
      </c>
      <c r="N33" s="8">
        <f>IF(ISNA(VLOOKUP(E33,'VMA Tabelle'!$A$5:$C$245,3,FALSE))=TRUE,0,IF(M33=Listenvorgaben!$C$3,VLOOKUP(E33,'VMA Tabelle'!$A$5:$C$245,2,FALSE),IF(OR(M33&gt;0,H33&gt;0),VLOOKUP(E33,'VMA Tabelle'!$A$5:$C$245,3,FALSE),0)))</f>
        <v>0</v>
      </c>
      <c r="O33" s="8">
        <f>IF(E33&gt;0,0,IF(M33=Listenvorgaben!$C$3,28,IF(OR(M33&gt;Listenvorgaben!$C$2,H33&gt;0),14,0)))</f>
        <v>0</v>
      </c>
      <c r="P33" s="8">
        <f>MIN(N33+O33,IF(I33&gt;0,IF(E33&gt;0,VLOOKUP(E33,'VMA Tabelle'!A:C,2,0),28)*0.2,0)+IF(J33&gt;0,IF(E33&gt;0,VLOOKUP(E33,'VMA Tabelle'!A:C,2,0),28)*0.4,0)+IF(K33&gt;0,IF(E33&gt;0,VLOOKUP(E33,'VMA Tabelle'!A:C,2,0),28)*0.4,0))</f>
        <v>0</v>
      </c>
      <c r="Q33" s="9">
        <f>IF(L33&gt;0,IF(E33&gt;0,VLOOKUP(E33,'VMA Tabelle'!A:D,3,0),20),0)</f>
        <v>0</v>
      </c>
      <c r="R33" s="14"/>
    </row>
    <row r="34" spans="1:18" x14ac:dyDescent="0.25">
      <c r="A34" s="42"/>
      <c r="B34" s="43"/>
      <c r="C34" s="44"/>
      <c r="D34" s="43"/>
      <c r="E34" s="43"/>
      <c r="F34" s="43"/>
      <c r="G34" s="48"/>
      <c r="H34" s="49"/>
      <c r="I34" s="49"/>
      <c r="J34" s="49"/>
      <c r="K34" s="49"/>
      <c r="L34" s="50"/>
      <c r="M34" s="4">
        <f t="shared" si="0"/>
        <v>0</v>
      </c>
      <c r="N34" s="8">
        <f>IF(ISNA(VLOOKUP(E34,'VMA Tabelle'!$A$5:$C$245,3,FALSE))=TRUE,0,IF(M34=Listenvorgaben!$C$3,VLOOKUP(E34,'VMA Tabelle'!$A$5:$C$245,2,FALSE),IF(OR(M34&gt;0,H34&gt;0),VLOOKUP(E34,'VMA Tabelle'!$A$5:$C$245,3,FALSE),0)))</f>
        <v>0</v>
      </c>
      <c r="O34" s="8">
        <f>IF(E34&gt;0,0,IF(M34=Listenvorgaben!$C$3,28,IF(OR(M34&gt;Listenvorgaben!$C$2,H34&gt;0),14,0)))</f>
        <v>0</v>
      </c>
      <c r="P34" s="8">
        <f>MIN(N34+O34,IF(I34&gt;0,IF(E34&gt;0,VLOOKUP(E34,'VMA Tabelle'!A:C,2,0),28)*0.2,0)+IF(J34&gt;0,IF(E34&gt;0,VLOOKUP(E34,'VMA Tabelle'!A:C,2,0),28)*0.4,0)+IF(K34&gt;0,IF(E34&gt;0,VLOOKUP(E34,'VMA Tabelle'!A:C,2,0),28)*0.4,0))</f>
        <v>0</v>
      </c>
      <c r="Q34" s="9">
        <f>IF(L34&gt;0,IF(E34&gt;0,VLOOKUP(E34,'VMA Tabelle'!A:D,3,0),20),0)</f>
        <v>0</v>
      </c>
      <c r="R34" s="14"/>
    </row>
    <row r="35" spans="1:18" x14ac:dyDescent="0.25">
      <c r="A35" s="51"/>
      <c r="B35" s="52"/>
      <c r="C35" s="53"/>
      <c r="D35" s="52"/>
      <c r="E35" s="52"/>
      <c r="F35" s="52"/>
      <c r="G35" s="54"/>
      <c r="H35" s="55"/>
      <c r="I35" s="55"/>
      <c r="J35" s="55"/>
      <c r="K35" s="55"/>
      <c r="L35" s="56"/>
      <c r="M35" s="4">
        <f t="shared" si="0"/>
        <v>0</v>
      </c>
      <c r="N35" s="8">
        <f>IF(ISNA(VLOOKUP(E35,'VMA Tabelle'!$A$5:$C$245,3,FALSE))=TRUE,0,IF(M35=Listenvorgaben!$C$3,VLOOKUP(E35,'VMA Tabelle'!$A$5:$C$245,2,FALSE),IF(OR(M35&gt;0,H35&gt;0),VLOOKUP(E35,'VMA Tabelle'!$A$5:$C$245,3,FALSE),0)))</f>
        <v>0</v>
      </c>
      <c r="O35" s="8">
        <f>IF(E35&gt;0,0,IF(M35=Listenvorgaben!$C$3,28,IF(OR(M35&gt;Listenvorgaben!$C$2,H35&gt;0),14,0)))</f>
        <v>0</v>
      </c>
      <c r="P35" s="8">
        <f>MIN(N35+O35,IF(I35&gt;0,IF(E35&gt;0,VLOOKUP(E35,'VMA Tabelle'!A:C,2,0),28)*0.2,0)+IF(J35&gt;0,IF(E35&gt;0,VLOOKUP(E35,'VMA Tabelle'!A:C,2,0),28)*0.4,0)+IF(K35&gt;0,IF(E35&gt;0,VLOOKUP(E35,'VMA Tabelle'!A:C,2,0),28)*0.4,0))</f>
        <v>0</v>
      </c>
      <c r="Q35" s="9">
        <f>IF(L35&gt;0,IF(E35&gt;0,VLOOKUP(E35,'VMA Tabelle'!A:D,3,0),20),0)</f>
        <v>0</v>
      </c>
    </row>
    <row r="36" spans="1:18" x14ac:dyDescent="0.25">
      <c r="A36" s="84"/>
      <c r="M36" s="18" t="s">
        <v>5</v>
      </c>
      <c r="N36" s="19">
        <f>SUM(N9:N35)</f>
        <v>0</v>
      </c>
      <c r="O36" s="19">
        <f>SUM(O9:O35)</f>
        <v>0</v>
      </c>
      <c r="P36" s="19">
        <f>SUM(P9:P35)</f>
        <v>0</v>
      </c>
      <c r="Q36" s="19">
        <f>SUM(Q9:Q35)</f>
        <v>0</v>
      </c>
    </row>
    <row r="37" spans="1:18" x14ac:dyDescent="0.25">
      <c r="L37" s="20" t="s">
        <v>39</v>
      </c>
      <c r="M37" s="79">
        <v>1</v>
      </c>
      <c r="N37" s="19">
        <f>+N36*$M$37</f>
        <v>0</v>
      </c>
      <c r="O37" s="19">
        <f>+O36*$M$37</f>
        <v>0</v>
      </c>
      <c r="P37" s="21">
        <f>-SUM(P9:P34)</f>
        <v>0</v>
      </c>
      <c r="Q37" s="19">
        <f>+Q36</f>
        <v>0</v>
      </c>
    </row>
    <row r="38" spans="1:18" s="12" customFormat="1" ht="18.75" x14ac:dyDescent="0.3">
      <c r="A38" s="22"/>
      <c r="B38" s="23"/>
      <c r="C38" s="24"/>
      <c r="G38" s="25"/>
      <c r="M38" s="26"/>
      <c r="N38" s="26"/>
      <c r="O38" s="27"/>
      <c r="P38" s="28" t="s">
        <v>36</v>
      </c>
      <c r="Q38" s="29">
        <f>SUM(N37:Q37)</f>
        <v>0</v>
      </c>
    </row>
    <row r="40" spans="1:18" x14ac:dyDescent="0.25">
      <c r="M40" s="30" t="s">
        <v>40</v>
      </c>
      <c r="N40" s="31">
        <f>MIN(N37-N36,N36)</f>
        <v>0</v>
      </c>
      <c r="O40" s="31">
        <f>MIN(O37-O36,O36)</f>
        <v>0</v>
      </c>
      <c r="P40" s="31"/>
      <c r="Q40" s="32">
        <f>MIN(N40+O40,Q38)</f>
        <v>0</v>
      </c>
    </row>
    <row r="41" spans="1:18" x14ac:dyDescent="0.25">
      <c r="M41" s="33" t="s">
        <v>41</v>
      </c>
      <c r="N41" s="34">
        <f>IF((N37-N36-N40)&gt;0,(N37-N36-N40),0)</f>
        <v>0</v>
      </c>
      <c r="O41" s="34">
        <f>IF((O37-O36-O40)&gt;0,(O37-O36-O40),0)</f>
        <v>0</v>
      </c>
      <c r="Q41" s="32">
        <f>MIN(N41+O41,Q38-Q40)</f>
        <v>0</v>
      </c>
    </row>
  </sheetData>
  <sheetProtection insertRows="0"/>
  <dataValidations count="3">
    <dataValidation errorStyle="information" allowBlank="1" showInputMessage="1" showErrorMessage="1" error="Sie müssen die Initialien zwei bis dreistellig eingeben." prompt="Bitte hier die Initalien eingeben: Max Schulze = MS" sqref="F5:F6"/>
    <dataValidation type="textLength" errorStyle="information" allowBlank="1" showInputMessage="1" showErrorMessage="1" error="Sie müssen die Initialien zwei bis dreistellig eingeben." prompt="Bitte hier die Initalien eingeben: Max Schulze = MS" sqref="M3:M4">
      <formula1>2</formula1>
      <formula2>3</formula2>
    </dataValidation>
    <dataValidation type="list" allowBlank="1" showInputMessage="1" showErrorMessage="1" sqref="E36:E1048576">
      <formula1>#REF!</formula1>
    </dataValidation>
  </dataValidations>
  <pageMargins left="0.25" right="0.25" top="0.73666666666666669" bottom="0.75" header="0.3" footer="0.3"/>
  <pageSetup paperSize="9" scale="67" fitToHeight="0" orientation="landscape" r:id="rId1"/>
  <headerFooter>
    <oddFooter>&amp;L&amp;8Dateiversion 1.0 - 11.09.2017&amp;C&amp;9www.gkk-steuerberatung.de&amp;R&amp;9Seite &amp;P/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'VMA Tabelle'!$A:$A</xm:f>
          </x14:formula1>
          <xm:sqref>E9:E35</xm:sqref>
        </x14:dataValidation>
        <x14:dataValidation type="list" allowBlank="1" showInputMessage="1" showErrorMessage="1">
          <x14:formula1>
            <xm:f>Listenvorgaben!E1:E12</xm:f>
          </x14:formula1>
          <xm:sqref>D5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view="pageLayout" zoomScaleNormal="80" workbookViewId="0">
      <selection activeCell="F3" sqref="F3"/>
    </sheetView>
  </sheetViews>
  <sheetFormatPr baseColWidth="10" defaultRowHeight="15" x14ac:dyDescent="0.25"/>
  <cols>
    <col min="1" max="1" width="8.140625" style="15" customWidth="1"/>
    <col min="2" max="2" width="6" style="10" customWidth="1"/>
    <col min="3" max="3" width="7" style="16" customWidth="1"/>
    <col min="4" max="4" width="24" style="10" customWidth="1"/>
    <col min="5" max="5" width="22" style="10" customWidth="1"/>
    <col min="6" max="6" width="19.140625" style="10" customWidth="1"/>
    <col min="7" max="7" width="31.5703125" style="17" customWidth="1"/>
    <col min="8" max="8" width="9.85546875" style="10" bestFit="1" customWidth="1"/>
    <col min="9" max="9" width="6.5703125" style="10" customWidth="1"/>
    <col min="10" max="10" width="7.7109375" style="10" bestFit="1" customWidth="1"/>
    <col min="11" max="11" width="7.5703125" style="10" customWidth="1"/>
    <col min="12" max="12" width="8.85546875" style="10" customWidth="1"/>
    <col min="13" max="13" width="9.140625" style="10" customWidth="1"/>
    <col min="14" max="15" width="11" style="34" bestFit="1" customWidth="1"/>
    <col min="16" max="17" width="11.42578125" style="34"/>
    <col min="18" max="16384" width="11.42578125" style="10"/>
  </cols>
  <sheetData>
    <row r="1" spans="1:18" ht="21.75" customHeight="1" x14ac:dyDescent="0.35">
      <c r="A1" s="80" t="s">
        <v>46</v>
      </c>
      <c r="B1" s="81"/>
      <c r="C1" s="82"/>
      <c r="D1" s="83"/>
      <c r="E1" s="81"/>
      <c r="F1" s="58" t="s">
        <v>47</v>
      </c>
      <c r="G1" s="10"/>
      <c r="H1" s="59"/>
      <c r="K1" s="58" t="str">
        <f>CONCATENATE('202004'!$M$3,'202004'!$D$3,'202004'!D5)</f>
        <v>202004</v>
      </c>
      <c r="L1" s="23"/>
      <c r="M1" s="23"/>
    </row>
    <row r="2" spans="1:18" ht="12.75" customHeight="1" x14ac:dyDescent="0.35">
      <c r="A2" s="57"/>
    </row>
    <row r="3" spans="1:18" s="11" customFormat="1" ht="27" customHeight="1" x14ac:dyDescent="0.25">
      <c r="C3" s="60" t="s">
        <v>9</v>
      </c>
      <c r="D3" s="69">
        <v>2020</v>
      </c>
      <c r="E3" s="62" t="s">
        <v>7</v>
      </c>
      <c r="F3" s="64"/>
      <c r="G3" s="77"/>
      <c r="H3" s="61"/>
      <c r="I3" s="61"/>
      <c r="J3" s="61"/>
      <c r="K3" s="62" t="s">
        <v>10</v>
      </c>
      <c r="L3" s="76"/>
      <c r="M3" s="6"/>
      <c r="N3" s="34"/>
    </row>
    <row r="4" spans="1:18" s="11" customFormat="1" ht="12.75" customHeight="1" x14ac:dyDescent="0.25">
      <c r="A4" s="60"/>
      <c r="B4" s="5"/>
      <c r="C4" s="61"/>
      <c r="D4" s="5"/>
      <c r="E4" s="62"/>
      <c r="F4" s="67"/>
      <c r="G4" s="68"/>
      <c r="H4" s="61"/>
      <c r="I4" s="61"/>
      <c r="J4" s="61"/>
      <c r="K4" s="62"/>
      <c r="L4" s="66"/>
      <c r="M4" s="6"/>
      <c r="N4" s="34"/>
    </row>
    <row r="5" spans="1:18" ht="26.25" customHeight="1" x14ac:dyDescent="0.25">
      <c r="C5" s="70" t="s">
        <v>8</v>
      </c>
      <c r="D5" s="71" t="s">
        <v>20</v>
      </c>
      <c r="E5" s="62" t="s">
        <v>38</v>
      </c>
      <c r="F5" s="65"/>
      <c r="G5" s="78"/>
      <c r="K5" s="18" t="s">
        <v>45</v>
      </c>
      <c r="L5" s="76"/>
    </row>
    <row r="6" spans="1:18" ht="12.75" customHeight="1" x14ac:dyDescent="0.25">
      <c r="E6" s="62"/>
      <c r="F6" s="7"/>
    </row>
    <row r="7" spans="1:18" s="12" customFormat="1" ht="18.75" x14ac:dyDescent="0.3">
      <c r="A7" s="22"/>
      <c r="B7" s="23" t="s">
        <v>42</v>
      </c>
      <c r="C7" s="24"/>
      <c r="G7" s="25"/>
      <c r="L7" s="10"/>
      <c r="M7" s="10"/>
      <c r="N7" s="63"/>
      <c r="O7" s="63"/>
      <c r="P7" s="63"/>
      <c r="Q7" s="63"/>
    </row>
    <row r="8" spans="1:18" s="13" customFormat="1" ht="63" customHeight="1" x14ac:dyDescent="0.25">
      <c r="A8" s="73" t="s">
        <v>6</v>
      </c>
      <c r="B8" s="72" t="s">
        <v>2</v>
      </c>
      <c r="C8" s="72" t="s">
        <v>3</v>
      </c>
      <c r="D8" s="72" t="s">
        <v>1</v>
      </c>
      <c r="E8" s="72" t="s">
        <v>12</v>
      </c>
      <c r="F8" s="72" t="s">
        <v>44</v>
      </c>
      <c r="G8" s="72" t="s">
        <v>0</v>
      </c>
      <c r="H8" s="75" t="s">
        <v>35</v>
      </c>
      <c r="I8" s="75" t="s">
        <v>30</v>
      </c>
      <c r="J8" s="75" t="s">
        <v>31</v>
      </c>
      <c r="K8" s="75" t="s">
        <v>32</v>
      </c>
      <c r="L8" s="75" t="s">
        <v>43</v>
      </c>
      <c r="M8" s="72" t="s">
        <v>4</v>
      </c>
      <c r="N8" s="72" t="s">
        <v>33</v>
      </c>
      <c r="O8" s="72" t="s">
        <v>34</v>
      </c>
      <c r="P8" s="72" t="s">
        <v>29</v>
      </c>
      <c r="Q8" s="74" t="s">
        <v>37</v>
      </c>
    </row>
    <row r="9" spans="1:18" x14ac:dyDescent="0.25">
      <c r="A9" s="35"/>
      <c r="B9" s="36"/>
      <c r="C9" s="37"/>
      <c r="D9" s="38"/>
      <c r="E9" s="38"/>
      <c r="F9" s="39"/>
      <c r="G9" s="39"/>
      <c r="H9" s="40"/>
      <c r="I9" s="40"/>
      <c r="J9" s="40"/>
      <c r="K9" s="40"/>
      <c r="L9" s="41"/>
      <c r="M9" s="4">
        <f>+C9-B9</f>
        <v>0</v>
      </c>
      <c r="N9" s="8">
        <f>IF(ISNA(VLOOKUP(E9,'VMA Tabelle'!$A$5:$C$245,3,FALSE))=TRUE,0,IF(M9=Listenvorgaben!$C$3,VLOOKUP(E9,'VMA Tabelle'!$A$5:$C$245,2,FALSE),IF(OR(M9&gt;0,H9&gt;0),VLOOKUP(E9,'VMA Tabelle'!$A$5:$C$245,3,FALSE),0)))</f>
        <v>0</v>
      </c>
      <c r="O9" s="8">
        <f>IF(E9&gt;0,0,IF(M9=Listenvorgaben!$C$3,28,IF(OR(M9&gt;Listenvorgaben!$C$2,H9&gt;0),14,0)))</f>
        <v>0</v>
      </c>
      <c r="P9" s="8">
        <f>MIN(N9+O9,IF(I9&gt;0,IF(E9&gt;0,VLOOKUP(E9,'VMA Tabelle'!A:C,2,0),28)*0.2,0)+IF(J9&gt;0,IF(E9&gt;0,VLOOKUP(E9,'VMA Tabelle'!A:C,2,0),28)*0.4,0)+IF(K9&gt;0,IF(E9&gt;0,VLOOKUP(E9,'VMA Tabelle'!A:C,2,0),28)*0.4,0))</f>
        <v>0</v>
      </c>
      <c r="Q9" s="9">
        <f>IF(L9&gt;0,IF(E9&gt;0,VLOOKUP(E9,'VMA Tabelle'!A:D,3,0),20),0)</f>
        <v>0</v>
      </c>
      <c r="R9" s="14"/>
    </row>
    <row r="10" spans="1:18" x14ac:dyDescent="0.25">
      <c r="A10" s="42"/>
      <c r="B10" s="44"/>
      <c r="C10" s="44"/>
      <c r="D10" s="43"/>
      <c r="E10" s="43"/>
      <c r="F10" s="43"/>
      <c r="G10" s="45"/>
      <c r="H10" s="46"/>
      <c r="I10" s="46"/>
      <c r="J10" s="46"/>
      <c r="K10" s="46"/>
      <c r="L10" s="47"/>
      <c r="M10" s="4">
        <f t="shared" ref="M10:M35" si="0">+C10-B10</f>
        <v>0</v>
      </c>
      <c r="N10" s="8">
        <f>IF(ISNA(VLOOKUP(E10,'VMA Tabelle'!$A$5:$C$245,3,FALSE))=TRUE,0,IF(M10=Listenvorgaben!$C$3,VLOOKUP(E10,'VMA Tabelle'!$A$5:$C$245,2,FALSE),IF(OR(M10&gt;0,H10&gt;0),VLOOKUP(E10,'VMA Tabelle'!$A$5:$C$245,3,FALSE),0)))</f>
        <v>0</v>
      </c>
      <c r="O10" s="8">
        <f>IF(E10&gt;0,0,IF(M10=Listenvorgaben!$C$3,28,IF(OR(M10&gt;Listenvorgaben!$C$2,H10&gt;0),14,0)))</f>
        <v>0</v>
      </c>
      <c r="P10" s="8">
        <f>MIN(N10+O10,IF(I10&gt;0,IF(E10&gt;0,VLOOKUP(E10,'VMA Tabelle'!A:C,2,0),28)*0.2,0)+IF(J10&gt;0,IF(E10&gt;0,VLOOKUP(E10,'VMA Tabelle'!A:C,2,0),28)*0.4,0)+IF(K10&gt;0,IF(E10&gt;0,VLOOKUP(E10,'VMA Tabelle'!A:C,2,0),28)*0.4,0))</f>
        <v>0</v>
      </c>
      <c r="Q10" s="9">
        <f>IF(L10&gt;0,IF(E10&gt;0,VLOOKUP(E10,'VMA Tabelle'!A:D,3,0),20),0)</f>
        <v>0</v>
      </c>
      <c r="R10" s="14"/>
    </row>
    <row r="11" spans="1:18" x14ac:dyDescent="0.25">
      <c r="A11" s="42"/>
      <c r="B11" s="44"/>
      <c r="C11" s="44"/>
      <c r="D11" s="43"/>
      <c r="E11" s="43"/>
      <c r="F11" s="43"/>
      <c r="G11" s="45"/>
      <c r="H11" s="49"/>
      <c r="I11" s="49"/>
      <c r="J11" s="49"/>
      <c r="K11" s="49"/>
      <c r="L11" s="50"/>
      <c r="M11" s="4">
        <f t="shared" si="0"/>
        <v>0</v>
      </c>
      <c r="N11" s="8">
        <f>IF(ISNA(VLOOKUP(E11,'VMA Tabelle'!$A$5:$C$245,3,FALSE))=TRUE,0,IF(M11=Listenvorgaben!$C$3,VLOOKUP(E11,'VMA Tabelle'!$A$5:$C$245,2,FALSE),IF(OR(M11&gt;0,H11&gt;0),VLOOKUP(E11,'VMA Tabelle'!$A$5:$C$245,3,FALSE),0)))</f>
        <v>0</v>
      </c>
      <c r="O11" s="8">
        <f>IF(E11&gt;0,0,IF(M11=Listenvorgaben!$C$3,28,IF(OR(M11&gt;Listenvorgaben!$C$2,H11&gt;0),14,0)))</f>
        <v>0</v>
      </c>
      <c r="P11" s="8">
        <f>MIN(N11+O11,IF(I11&gt;0,IF(E11&gt;0,VLOOKUP(E11,'VMA Tabelle'!A:C,2,0),28)*0.2,0)+IF(J11&gt;0,IF(E11&gt;0,VLOOKUP(E11,'VMA Tabelle'!A:C,2,0),28)*0.4,0)+IF(K11&gt;0,IF(E11&gt;0,VLOOKUP(E11,'VMA Tabelle'!A:C,2,0),28)*0.4,0))</f>
        <v>0</v>
      </c>
      <c r="Q11" s="9">
        <f>IF(L11&gt;0,IF(E11&gt;0,VLOOKUP(E11,'VMA Tabelle'!A:D,3,0),20),0)</f>
        <v>0</v>
      </c>
      <c r="R11" s="14"/>
    </row>
    <row r="12" spans="1:18" x14ac:dyDescent="0.25">
      <c r="A12" s="42"/>
      <c r="B12" s="44"/>
      <c r="C12" s="44"/>
      <c r="D12" s="43"/>
      <c r="E12" s="43"/>
      <c r="F12" s="43"/>
      <c r="G12" s="45"/>
      <c r="H12" s="46"/>
      <c r="I12" s="46"/>
      <c r="J12" s="46"/>
      <c r="K12" s="46"/>
      <c r="L12" s="47"/>
      <c r="M12" s="4">
        <f t="shared" si="0"/>
        <v>0</v>
      </c>
      <c r="N12" s="8">
        <f>IF(ISNA(VLOOKUP(E12,'VMA Tabelle'!$A$5:$C$245,3,FALSE))=TRUE,0,IF(M12=Listenvorgaben!$C$3,VLOOKUP(E12,'VMA Tabelle'!$A$5:$C$245,2,FALSE),IF(OR(M12&gt;0,H12&gt;0),VLOOKUP(E12,'VMA Tabelle'!$A$5:$C$245,3,FALSE),0)))</f>
        <v>0</v>
      </c>
      <c r="O12" s="8">
        <f>IF(E12&gt;0,0,IF(M12=Listenvorgaben!$C$3,28,IF(OR(M12&gt;Listenvorgaben!$C$2,H12&gt;0),14,0)))</f>
        <v>0</v>
      </c>
      <c r="P12" s="8">
        <f>MIN(N12+O12,IF(I12&gt;0,IF(E12&gt;0,VLOOKUP(E12,'VMA Tabelle'!A:C,2,0),28)*0.2,0)+IF(J12&gt;0,IF(E12&gt;0,VLOOKUP(E12,'VMA Tabelle'!A:C,2,0),28)*0.4,0)+IF(K12&gt;0,IF(E12&gt;0,VLOOKUP(E12,'VMA Tabelle'!A:C,2,0),28)*0.4,0))</f>
        <v>0</v>
      </c>
      <c r="Q12" s="9">
        <f>IF(L12&gt;0,IF(E12&gt;0,VLOOKUP(E12,'VMA Tabelle'!A:D,3,0),20),0)</f>
        <v>0</v>
      </c>
      <c r="R12" s="14"/>
    </row>
    <row r="13" spans="1:18" x14ac:dyDescent="0.25">
      <c r="A13" s="42"/>
      <c r="B13" s="44"/>
      <c r="C13" s="44"/>
      <c r="D13" s="43"/>
      <c r="E13" s="43"/>
      <c r="F13" s="43"/>
      <c r="G13" s="45"/>
      <c r="H13" s="46"/>
      <c r="I13" s="46"/>
      <c r="J13" s="46"/>
      <c r="K13" s="46"/>
      <c r="L13" s="47"/>
      <c r="M13" s="4">
        <f t="shared" si="0"/>
        <v>0</v>
      </c>
      <c r="N13" s="8">
        <f>IF(ISNA(VLOOKUP(E13,'VMA Tabelle'!$A$5:$C$245,3,FALSE))=TRUE,0,IF(M13=Listenvorgaben!$C$3,VLOOKUP(E13,'VMA Tabelle'!$A$5:$C$245,2,FALSE),IF(OR(M13&gt;0,H13&gt;0),VLOOKUP(E13,'VMA Tabelle'!$A$5:$C$245,3,FALSE),0)))</f>
        <v>0</v>
      </c>
      <c r="O13" s="8">
        <f>IF(E13&gt;0,0,IF(M13=Listenvorgaben!$C$3,28,IF(OR(M13&gt;Listenvorgaben!$C$2,H13&gt;0),14,0)))</f>
        <v>0</v>
      </c>
      <c r="P13" s="8">
        <f>MIN(N13+O13,IF(I13&gt;0,IF(E13&gt;0,VLOOKUP(E13,'VMA Tabelle'!A:C,2,0),28)*0.2,0)+IF(J13&gt;0,IF(E13&gt;0,VLOOKUP(E13,'VMA Tabelle'!A:C,2,0),28)*0.4,0)+IF(K13&gt;0,IF(E13&gt;0,VLOOKUP(E13,'VMA Tabelle'!A:C,2,0),28)*0.4,0))</f>
        <v>0</v>
      </c>
      <c r="Q13" s="9">
        <f>IF(L13&gt;0,IF(E13&gt;0,VLOOKUP(E13,'VMA Tabelle'!A:D,3,0),20),0)</f>
        <v>0</v>
      </c>
      <c r="R13" s="14"/>
    </row>
    <row r="14" spans="1:18" x14ac:dyDescent="0.25">
      <c r="A14" s="42"/>
      <c r="B14" s="44"/>
      <c r="C14" s="44"/>
      <c r="D14" s="43"/>
      <c r="E14" s="43"/>
      <c r="F14" s="43"/>
      <c r="G14" s="45"/>
      <c r="H14" s="46"/>
      <c r="I14" s="46"/>
      <c r="J14" s="46"/>
      <c r="K14" s="46"/>
      <c r="L14" s="47"/>
      <c r="M14" s="4">
        <f t="shared" si="0"/>
        <v>0</v>
      </c>
      <c r="N14" s="8">
        <f>IF(ISNA(VLOOKUP(E14,'VMA Tabelle'!$A$5:$C$245,3,FALSE))=TRUE,0,IF(M14=Listenvorgaben!$C$3,VLOOKUP(E14,'VMA Tabelle'!$A$5:$C$245,2,FALSE),IF(OR(M14&gt;0,H14&gt;0),VLOOKUP(E14,'VMA Tabelle'!$A$5:$C$245,3,FALSE),0)))</f>
        <v>0</v>
      </c>
      <c r="O14" s="8">
        <f>IF(E14&gt;0,0,IF(M14=Listenvorgaben!$C$3,28,IF(OR(M14&gt;Listenvorgaben!$C$2,H14&gt;0),14,0)))</f>
        <v>0</v>
      </c>
      <c r="P14" s="8">
        <f>MIN(N14+O14,IF(I14&gt;0,IF(E14&gt;0,VLOOKUP(E14,'VMA Tabelle'!A:C,2,0),28)*0.2,0)+IF(J14&gt;0,IF(E14&gt;0,VLOOKUP(E14,'VMA Tabelle'!A:C,2,0),28)*0.4,0)+IF(K14&gt;0,IF(E14&gt;0,VLOOKUP(E14,'VMA Tabelle'!A:C,2,0),28)*0.4,0))</f>
        <v>0</v>
      </c>
      <c r="Q14" s="9">
        <f>IF(L14&gt;0,IF(E14&gt;0,VLOOKUP(E14,'VMA Tabelle'!A:D,3,0),20),0)</f>
        <v>0</v>
      </c>
      <c r="R14" s="14"/>
    </row>
    <row r="15" spans="1:18" x14ac:dyDescent="0.25">
      <c r="A15" s="42"/>
      <c r="B15" s="44"/>
      <c r="C15" s="44"/>
      <c r="D15" s="43"/>
      <c r="E15" s="43"/>
      <c r="F15" s="43"/>
      <c r="G15" s="45"/>
      <c r="H15" s="46"/>
      <c r="I15" s="46"/>
      <c r="J15" s="46"/>
      <c r="K15" s="46"/>
      <c r="L15" s="47"/>
      <c r="M15" s="4">
        <f t="shared" si="0"/>
        <v>0</v>
      </c>
      <c r="N15" s="8">
        <f>IF(ISNA(VLOOKUP(E15,'VMA Tabelle'!$A$5:$C$245,3,FALSE))=TRUE,0,IF(M15=Listenvorgaben!$C$3,VLOOKUP(E15,'VMA Tabelle'!$A$5:$C$245,2,FALSE),IF(OR(M15&gt;0,H15&gt;0),VLOOKUP(E15,'VMA Tabelle'!$A$5:$C$245,3,FALSE),0)))</f>
        <v>0</v>
      </c>
      <c r="O15" s="8">
        <f>IF(E15&gt;0,0,IF(M15=Listenvorgaben!$C$3,28,IF(OR(M15&gt;Listenvorgaben!$C$2,H15&gt;0),14,0)))</f>
        <v>0</v>
      </c>
      <c r="P15" s="8">
        <f>MIN(N15+O15,IF(I15&gt;0,IF(E15&gt;0,VLOOKUP(E15,'VMA Tabelle'!A:C,2,0),28)*0.2,0)+IF(J15&gt;0,IF(E15&gt;0,VLOOKUP(E15,'VMA Tabelle'!A:C,2,0),28)*0.4,0)+IF(K15&gt;0,IF(E15&gt;0,VLOOKUP(E15,'VMA Tabelle'!A:C,2,0),28)*0.4,0))</f>
        <v>0</v>
      </c>
      <c r="Q15" s="9">
        <f>IF(L15&gt;0,IF(E15&gt;0,VLOOKUP(E15,'VMA Tabelle'!A:D,3,0),20),0)</f>
        <v>0</v>
      </c>
      <c r="R15" s="14"/>
    </row>
    <row r="16" spans="1:18" x14ac:dyDescent="0.25">
      <c r="A16" s="42"/>
      <c r="B16" s="43"/>
      <c r="C16" s="44"/>
      <c r="D16" s="43"/>
      <c r="E16" s="43"/>
      <c r="F16" s="43"/>
      <c r="G16" s="48"/>
      <c r="H16" s="49"/>
      <c r="I16" s="49"/>
      <c r="J16" s="49"/>
      <c r="K16" s="49"/>
      <c r="L16" s="50"/>
      <c r="M16" s="4">
        <f t="shared" si="0"/>
        <v>0</v>
      </c>
      <c r="N16" s="8">
        <f>IF(ISNA(VLOOKUP(E16,'VMA Tabelle'!$A$5:$C$245,3,FALSE))=TRUE,0,IF(M16=Listenvorgaben!$C$3,VLOOKUP(E16,'VMA Tabelle'!$A$5:$C$245,2,FALSE),IF(OR(M16&gt;0,H16&gt;0),VLOOKUP(E16,'VMA Tabelle'!$A$5:$C$245,3,FALSE),0)))</f>
        <v>0</v>
      </c>
      <c r="O16" s="8">
        <f>IF(E16&gt;0,0,IF(M16=Listenvorgaben!$C$3,28,IF(OR(M16&gt;Listenvorgaben!$C$2,H16&gt;0),14,0)))</f>
        <v>0</v>
      </c>
      <c r="P16" s="8">
        <f>MIN(N16+O16,IF(I16&gt;0,IF(E16&gt;0,VLOOKUP(E16,'VMA Tabelle'!A:C,2,0),28)*0.2,0)+IF(J16&gt;0,IF(E16&gt;0,VLOOKUP(E16,'VMA Tabelle'!A:C,2,0),28)*0.4,0)+IF(K16&gt;0,IF(E16&gt;0,VLOOKUP(E16,'VMA Tabelle'!A:C,2,0),28)*0.4,0))</f>
        <v>0</v>
      </c>
      <c r="Q16" s="9">
        <f>IF(L16&gt;0,IF(E16&gt;0,VLOOKUP(E16,'VMA Tabelle'!A:D,3,0),20),0)</f>
        <v>0</v>
      </c>
      <c r="R16" s="14"/>
    </row>
    <row r="17" spans="1:18" x14ac:dyDescent="0.25">
      <c r="A17" s="42"/>
      <c r="B17" s="43"/>
      <c r="C17" s="44"/>
      <c r="D17" s="43"/>
      <c r="E17" s="43"/>
      <c r="F17" s="43"/>
      <c r="G17" s="48"/>
      <c r="H17" s="49"/>
      <c r="I17" s="49"/>
      <c r="J17" s="49"/>
      <c r="K17" s="49"/>
      <c r="L17" s="50"/>
      <c r="M17" s="4">
        <f t="shared" si="0"/>
        <v>0</v>
      </c>
      <c r="N17" s="8">
        <f>IF(ISNA(VLOOKUP(E17,'VMA Tabelle'!$A$5:$C$245,3,FALSE))=TRUE,0,IF(M17=Listenvorgaben!$C$3,VLOOKUP(E17,'VMA Tabelle'!$A$5:$C$245,2,FALSE),IF(OR(M17&gt;0,H17&gt;0),VLOOKUP(E17,'VMA Tabelle'!$A$5:$C$245,3,FALSE),0)))</f>
        <v>0</v>
      </c>
      <c r="O17" s="8">
        <f>IF(E17&gt;0,0,IF(M17=Listenvorgaben!$C$3,28,IF(OR(M17&gt;Listenvorgaben!$C$2,H17&gt;0),14,0)))</f>
        <v>0</v>
      </c>
      <c r="P17" s="8">
        <f>MIN(N17+O17,IF(I17&gt;0,IF(E17&gt;0,VLOOKUP(E17,'VMA Tabelle'!A:C,2,0),28)*0.2,0)+IF(J17&gt;0,IF(E17&gt;0,VLOOKUP(E17,'VMA Tabelle'!A:C,2,0),28)*0.4,0)+IF(K17&gt;0,IF(E17&gt;0,VLOOKUP(E17,'VMA Tabelle'!A:C,2,0),28)*0.4,0))</f>
        <v>0</v>
      </c>
      <c r="Q17" s="9">
        <f>IF(L17&gt;0,IF(E17&gt;0,VLOOKUP(E17,'VMA Tabelle'!A:D,3,0),20),0)</f>
        <v>0</v>
      </c>
      <c r="R17" s="14"/>
    </row>
    <row r="18" spans="1:18" x14ac:dyDescent="0.25">
      <c r="A18" s="42"/>
      <c r="B18" s="44"/>
      <c r="C18" s="44"/>
      <c r="D18" s="43"/>
      <c r="E18" s="43"/>
      <c r="F18" s="43"/>
      <c r="G18" s="45"/>
      <c r="H18" s="46"/>
      <c r="I18" s="46"/>
      <c r="J18" s="46"/>
      <c r="K18" s="46"/>
      <c r="L18" s="47"/>
      <c r="M18" s="4">
        <f t="shared" si="0"/>
        <v>0</v>
      </c>
      <c r="N18" s="8">
        <f>IF(ISNA(VLOOKUP(E18,'VMA Tabelle'!$A$5:$C$245,3,FALSE))=TRUE,0,IF(M18=Listenvorgaben!$C$3,VLOOKUP(E18,'VMA Tabelle'!$A$5:$C$245,2,FALSE),IF(OR(M18&gt;0,H18&gt;0),VLOOKUP(E18,'VMA Tabelle'!$A$5:$C$245,3,FALSE),0)))</f>
        <v>0</v>
      </c>
      <c r="O18" s="8">
        <f>IF(E18&gt;0,0,IF(M18=Listenvorgaben!$C$3,28,IF(OR(M18&gt;Listenvorgaben!$C$2,H18&gt;0),14,0)))</f>
        <v>0</v>
      </c>
      <c r="P18" s="8">
        <f>MIN(N18+O18,IF(I18&gt;0,IF(E18&gt;0,VLOOKUP(E18,'VMA Tabelle'!A:C,2,0),28)*0.2,0)+IF(J18&gt;0,IF(E18&gt;0,VLOOKUP(E18,'VMA Tabelle'!A:C,2,0),28)*0.4,0)+IF(K18&gt;0,IF(E18&gt;0,VLOOKUP(E18,'VMA Tabelle'!A:C,2,0),28)*0.4,0))</f>
        <v>0</v>
      </c>
      <c r="Q18" s="9">
        <f>IF(L18&gt;0,IF(E18&gt;0,VLOOKUP(E18,'VMA Tabelle'!A:D,3,0),20),0)</f>
        <v>0</v>
      </c>
      <c r="R18" s="14"/>
    </row>
    <row r="19" spans="1:18" x14ac:dyDescent="0.25">
      <c r="A19" s="42"/>
      <c r="B19" s="43"/>
      <c r="C19" s="44"/>
      <c r="D19" s="43"/>
      <c r="E19" s="43"/>
      <c r="F19" s="43"/>
      <c r="G19" s="48"/>
      <c r="H19" s="49"/>
      <c r="I19" s="49"/>
      <c r="J19" s="49"/>
      <c r="K19" s="49"/>
      <c r="L19" s="50"/>
      <c r="M19" s="4">
        <f t="shared" si="0"/>
        <v>0</v>
      </c>
      <c r="N19" s="8">
        <f>IF(ISNA(VLOOKUP(E19,'VMA Tabelle'!$A$5:$C$245,3,FALSE))=TRUE,0,IF(M19=Listenvorgaben!$C$3,VLOOKUP(E19,'VMA Tabelle'!$A$5:$C$245,2,FALSE),IF(OR(M19&gt;0,H19&gt;0),VLOOKUP(E19,'VMA Tabelle'!$A$5:$C$245,3,FALSE),0)))</f>
        <v>0</v>
      </c>
      <c r="O19" s="8">
        <f>IF(E19&gt;0,0,IF(M19=Listenvorgaben!$C$3,28,IF(OR(M19&gt;Listenvorgaben!$C$2,H19&gt;0),14,0)))</f>
        <v>0</v>
      </c>
      <c r="P19" s="8">
        <f>MIN(N19+O19,IF(I19&gt;0,IF(E19&gt;0,VLOOKUP(E19,'VMA Tabelle'!A:C,2,0),28)*0.2,0)+IF(J19&gt;0,IF(E19&gt;0,VLOOKUP(E19,'VMA Tabelle'!A:C,2,0),28)*0.4,0)+IF(K19&gt;0,IF(E19&gt;0,VLOOKUP(E19,'VMA Tabelle'!A:C,2,0),28)*0.4,0))</f>
        <v>0</v>
      </c>
      <c r="Q19" s="9">
        <f>IF(L19&gt;0,IF(E19&gt;0,VLOOKUP(E19,'VMA Tabelle'!A:D,3,0),20),0)</f>
        <v>0</v>
      </c>
      <c r="R19" s="14"/>
    </row>
    <row r="20" spans="1:18" x14ac:dyDescent="0.25">
      <c r="A20" s="42"/>
      <c r="B20" s="44"/>
      <c r="C20" s="44"/>
      <c r="D20" s="43"/>
      <c r="E20" s="43"/>
      <c r="F20" s="43"/>
      <c r="G20" s="48"/>
      <c r="H20" s="49"/>
      <c r="I20" s="49"/>
      <c r="J20" s="49"/>
      <c r="K20" s="49"/>
      <c r="L20" s="50"/>
      <c r="M20" s="4">
        <f t="shared" si="0"/>
        <v>0</v>
      </c>
      <c r="N20" s="8">
        <f>IF(ISNA(VLOOKUP(E20,'VMA Tabelle'!$A$5:$C$245,3,FALSE))=TRUE,0,IF(M20=Listenvorgaben!$C$3,VLOOKUP(E20,'VMA Tabelle'!$A$5:$C$245,2,FALSE),IF(OR(M20&gt;0,H20&gt;0),VLOOKUP(E20,'VMA Tabelle'!$A$5:$C$245,3,FALSE),0)))</f>
        <v>0</v>
      </c>
      <c r="O20" s="8">
        <f>IF(E20&gt;0,0,IF(M20=Listenvorgaben!$C$3,28,IF(OR(M20&gt;Listenvorgaben!$C$2,H20&gt;0),14,0)))</f>
        <v>0</v>
      </c>
      <c r="P20" s="8">
        <f>MIN(N20+O20,IF(I20&gt;0,IF(E20&gt;0,VLOOKUP(E20,'VMA Tabelle'!A:C,2,0),28)*0.2,0)+IF(J20&gt;0,IF(E20&gt;0,VLOOKUP(E20,'VMA Tabelle'!A:C,2,0),28)*0.4,0)+IF(K20&gt;0,IF(E20&gt;0,VLOOKUP(E20,'VMA Tabelle'!A:C,2,0),28)*0.4,0))</f>
        <v>0</v>
      </c>
      <c r="Q20" s="9">
        <f>IF(L20&gt;0,IF(E20&gt;0,VLOOKUP(E20,'VMA Tabelle'!A:D,3,0),20),0)</f>
        <v>0</v>
      </c>
      <c r="R20" s="14"/>
    </row>
    <row r="21" spans="1:18" x14ac:dyDescent="0.25">
      <c r="A21" s="42"/>
      <c r="B21" s="44"/>
      <c r="C21" s="44"/>
      <c r="D21" s="43"/>
      <c r="E21" s="43"/>
      <c r="F21" s="43"/>
      <c r="G21" s="48"/>
      <c r="H21" s="49"/>
      <c r="I21" s="49"/>
      <c r="J21" s="49"/>
      <c r="K21" s="49"/>
      <c r="L21" s="50"/>
      <c r="M21" s="4">
        <f t="shared" si="0"/>
        <v>0</v>
      </c>
      <c r="N21" s="8">
        <f>IF(ISNA(VLOOKUP(E21,'VMA Tabelle'!$A$5:$C$245,3,FALSE))=TRUE,0,IF(M21=Listenvorgaben!$C$3,VLOOKUP(E21,'VMA Tabelle'!$A$5:$C$245,2,FALSE),IF(OR(M21&gt;0,H21&gt;0),VLOOKUP(E21,'VMA Tabelle'!$A$5:$C$245,3,FALSE),0)))</f>
        <v>0</v>
      </c>
      <c r="O21" s="8">
        <f>IF(E21&gt;0,0,IF(M21=Listenvorgaben!$C$3,28,IF(OR(M21&gt;Listenvorgaben!$C$2,H21&gt;0),14,0)))</f>
        <v>0</v>
      </c>
      <c r="P21" s="8">
        <f>MIN(N21+O21,IF(I21&gt;0,IF(E21&gt;0,VLOOKUP(E21,'VMA Tabelle'!A:C,2,0),28)*0.2,0)+IF(J21&gt;0,IF(E21&gt;0,VLOOKUP(E21,'VMA Tabelle'!A:C,2,0),28)*0.4,0)+IF(K21&gt;0,IF(E21&gt;0,VLOOKUP(E21,'VMA Tabelle'!A:C,2,0),28)*0.4,0))</f>
        <v>0</v>
      </c>
      <c r="Q21" s="9">
        <f>IF(L21&gt;0,IF(E21&gt;0,VLOOKUP(E21,'VMA Tabelle'!A:D,3,0),20),0)</f>
        <v>0</v>
      </c>
      <c r="R21" s="14"/>
    </row>
    <row r="22" spans="1:18" x14ac:dyDescent="0.25">
      <c r="A22" s="42"/>
      <c r="B22" s="44"/>
      <c r="C22" s="44"/>
      <c r="D22" s="43"/>
      <c r="E22" s="43"/>
      <c r="F22" s="43"/>
      <c r="G22" s="48"/>
      <c r="H22" s="49"/>
      <c r="I22" s="49"/>
      <c r="J22" s="49"/>
      <c r="K22" s="49"/>
      <c r="L22" s="50"/>
      <c r="M22" s="4">
        <f t="shared" si="0"/>
        <v>0</v>
      </c>
      <c r="N22" s="8">
        <f>IF(ISNA(VLOOKUP(E22,'VMA Tabelle'!$A$5:$C$245,3,FALSE))=TRUE,0,IF(M22=Listenvorgaben!$C$3,VLOOKUP(E22,'VMA Tabelle'!$A$5:$C$245,2,FALSE),IF(OR(M22&gt;0,H22&gt;0),VLOOKUP(E22,'VMA Tabelle'!$A$5:$C$245,3,FALSE),0)))</f>
        <v>0</v>
      </c>
      <c r="O22" s="8">
        <f>IF(E22&gt;0,0,IF(M22=Listenvorgaben!$C$3,28,IF(OR(M22&gt;Listenvorgaben!$C$2,H22&gt;0),14,0)))</f>
        <v>0</v>
      </c>
      <c r="P22" s="8">
        <f>MIN(N22+O22,IF(I22&gt;0,IF(E22&gt;0,VLOOKUP(E22,'VMA Tabelle'!A:C,2,0),28)*0.2,0)+IF(J22&gt;0,IF(E22&gt;0,VLOOKUP(E22,'VMA Tabelle'!A:C,2,0),28)*0.4,0)+IF(K22&gt;0,IF(E22&gt;0,VLOOKUP(E22,'VMA Tabelle'!A:C,2,0),28)*0.4,0))</f>
        <v>0</v>
      </c>
      <c r="Q22" s="9">
        <f>IF(L22&gt;0,IF(E22&gt;0,VLOOKUP(E22,'VMA Tabelle'!A:D,3,0),20),0)</f>
        <v>0</v>
      </c>
      <c r="R22" s="14"/>
    </row>
    <row r="23" spans="1:18" x14ac:dyDescent="0.25">
      <c r="A23" s="42"/>
      <c r="B23" s="43"/>
      <c r="C23" s="44"/>
      <c r="D23" s="43"/>
      <c r="E23" s="43"/>
      <c r="F23" s="43"/>
      <c r="G23" s="48"/>
      <c r="H23" s="49"/>
      <c r="I23" s="49"/>
      <c r="J23" s="49"/>
      <c r="K23" s="49"/>
      <c r="L23" s="50"/>
      <c r="M23" s="4">
        <f t="shared" si="0"/>
        <v>0</v>
      </c>
      <c r="N23" s="8">
        <f>IF(ISNA(VLOOKUP(E23,'VMA Tabelle'!$A$5:$C$245,3,FALSE))=TRUE,0,IF(M23=Listenvorgaben!$C$3,VLOOKUP(E23,'VMA Tabelle'!$A$5:$C$245,2,FALSE),IF(OR(M23&gt;0,H23&gt;0),VLOOKUP(E23,'VMA Tabelle'!$A$5:$C$245,3,FALSE),0)))</f>
        <v>0</v>
      </c>
      <c r="O23" s="8">
        <f>IF(E23&gt;0,0,IF(M23=Listenvorgaben!$C$3,28,IF(OR(M23&gt;Listenvorgaben!$C$2,H23&gt;0),14,0)))</f>
        <v>0</v>
      </c>
      <c r="P23" s="8">
        <f>MIN(N23+O23,IF(I23&gt;0,IF(E23&gt;0,VLOOKUP(E23,'VMA Tabelle'!A:C,2,0),28)*0.2,0)+IF(J23&gt;0,IF(E23&gt;0,VLOOKUP(E23,'VMA Tabelle'!A:C,2,0),28)*0.4,0)+IF(K23&gt;0,IF(E23&gt;0,VLOOKUP(E23,'VMA Tabelle'!A:C,2,0),28)*0.4,0))</f>
        <v>0</v>
      </c>
      <c r="Q23" s="9">
        <f>IF(L23&gt;0,IF(E23&gt;0,VLOOKUP(E23,'VMA Tabelle'!A:D,3,0),20),0)</f>
        <v>0</v>
      </c>
      <c r="R23" s="14"/>
    </row>
    <row r="24" spans="1:18" x14ac:dyDescent="0.25">
      <c r="A24" s="42"/>
      <c r="B24" s="43"/>
      <c r="C24" s="44"/>
      <c r="D24" s="43"/>
      <c r="E24" s="43"/>
      <c r="F24" s="43"/>
      <c r="G24" s="48"/>
      <c r="H24" s="49"/>
      <c r="I24" s="49"/>
      <c r="J24" s="49"/>
      <c r="K24" s="49"/>
      <c r="L24" s="50"/>
      <c r="M24" s="4">
        <f t="shared" si="0"/>
        <v>0</v>
      </c>
      <c r="N24" s="8">
        <f>IF(ISNA(VLOOKUP(E24,'VMA Tabelle'!$A$5:$C$245,3,FALSE))=TRUE,0,IF(M24=Listenvorgaben!$C$3,VLOOKUP(E24,'VMA Tabelle'!$A$5:$C$245,2,FALSE),IF(OR(M24&gt;0,H24&gt;0),VLOOKUP(E24,'VMA Tabelle'!$A$5:$C$245,3,FALSE),0)))</f>
        <v>0</v>
      </c>
      <c r="O24" s="8">
        <f>IF(E24&gt;0,0,IF(M24=Listenvorgaben!$C$3,28,IF(OR(M24&gt;Listenvorgaben!$C$2,H24&gt;0),14,0)))</f>
        <v>0</v>
      </c>
      <c r="P24" s="8">
        <f>MIN(N24+O24,IF(I24&gt;0,IF(E24&gt;0,VLOOKUP(E24,'VMA Tabelle'!A:C,2,0),28)*0.2,0)+IF(J24&gt;0,IF(E24&gt;0,VLOOKUP(E24,'VMA Tabelle'!A:C,2,0),28)*0.4,0)+IF(K24&gt;0,IF(E24&gt;0,VLOOKUP(E24,'VMA Tabelle'!A:C,2,0),28)*0.4,0))</f>
        <v>0</v>
      </c>
      <c r="Q24" s="9">
        <f>IF(L24&gt;0,IF(E24&gt;0,VLOOKUP(E24,'VMA Tabelle'!A:D,3,0),20),0)</f>
        <v>0</v>
      </c>
      <c r="R24" s="14"/>
    </row>
    <row r="25" spans="1:18" x14ac:dyDescent="0.25">
      <c r="A25" s="42"/>
      <c r="B25" s="43"/>
      <c r="C25" s="44"/>
      <c r="D25" s="43"/>
      <c r="E25" s="43"/>
      <c r="F25" s="43"/>
      <c r="G25" s="48"/>
      <c r="H25" s="49"/>
      <c r="I25" s="49"/>
      <c r="J25" s="49"/>
      <c r="K25" s="49"/>
      <c r="L25" s="50"/>
      <c r="M25" s="4">
        <f t="shared" si="0"/>
        <v>0</v>
      </c>
      <c r="N25" s="8">
        <f>IF(ISNA(VLOOKUP(E25,'VMA Tabelle'!$A$5:$C$245,3,FALSE))=TRUE,0,IF(M25=Listenvorgaben!$C$3,VLOOKUP(E25,'VMA Tabelle'!$A$5:$C$245,2,FALSE),IF(OR(M25&gt;0,H25&gt;0),VLOOKUP(E25,'VMA Tabelle'!$A$5:$C$245,3,FALSE),0)))</f>
        <v>0</v>
      </c>
      <c r="O25" s="8">
        <f>IF(E25&gt;0,0,IF(M25=Listenvorgaben!$C$3,28,IF(OR(M25&gt;Listenvorgaben!$C$2,H25&gt;0),14,0)))</f>
        <v>0</v>
      </c>
      <c r="P25" s="8">
        <f>MIN(N25+O25,IF(I25&gt;0,IF(E25&gt;0,VLOOKUP(E25,'VMA Tabelle'!A:C,2,0),28)*0.2,0)+IF(J25&gt;0,IF(E25&gt;0,VLOOKUP(E25,'VMA Tabelle'!A:C,2,0),28)*0.4,0)+IF(K25&gt;0,IF(E25&gt;0,VLOOKUP(E25,'VMA Tabelle'!A:C,2,0),28)*0.4,0))</f>
        <v>0</v>
      </c>
      <c r="Q25" s="9">
        <f>IF(L25&gt;0,IF(E25&gt;0,VLOOKUP(E25,'VMA Tabelle'!A:D,3,0),20),0)</f>
        <v>0</v>
      </c>
      <c r="R25" s="14"/>
    </row>
    <row r="26" spans="1:18" x14ac:dyDescent="0.25">
      <c r="A26" s="42"/>
      <c r="B26" s="43"/>
      <c r="C26" s="44"/>
      <c r="D26" s="43"/>
      <c r="E26" s="43"/>
      <c r="F26" s="43"/>
      <c r="G26" s="48"/>
      <c r="H26" s="49"/>
      <c r="I26" s="49"/>
      <c r="J26" s="49"/>
      <c r="K26" s="49"/>
      <c r="L26" s="50"/>
      <c r="M26" s="4">
        <f t="shared" si="0"/>
        <v>0</v>
      </c>
      <c r="N26" s="8">
        <f>IF(ISNA(VLOOKUP(E26,'VMA Tabelle'!$A$5:$C$245,3,FALSE))=TRUE,0,IF(M26=Listenvorgaben!$C$3,VLOOKUP(E26,'VMA Tabelle'!$A$5:$C$245,2,FALSE),IF(OR(M26&gt;0,H26&gt;0),VLOOKUP(E26,'VMA Tabelle'!$A$5:$C$245,3,FALSE),0)))</f>
        <v>0</v>
      </c>
      <c r="O26" s="8">
        <f>IF(E26&gt;0,0,IF(M26=Listenvorgaben!$C$3,28,IF(OR(M26&gt;Listenvorgaben!$C$2,H26&gt;0),14,0)))</f>
        <v>0</v>
      </c>
      <c r="P26" s="8">
        <f>MIN(N26+O26,IF(I26&gt;0,IF(E26&gt;0,VLOOKUP(E26,'VMA Tabelle'!A:C,2,0),28)*0.2,0)+IF(J26&gt;0,IF(E26&gt;0,VLOOKUP(E26,'VMA Tabelle'!A:C,2,0),28)*0.4,0)+IF(K26&gt;0,IF(E26&gt;0,VLOOKUP(E26,'VMA Tabelle'!A:C,2,0),28)*0.4,0))</f>
        <v>0</v>
      </c>
      <c r="Q26" s="9">
        <f>IF(L26&gt;0,IF(E26&gt;0,VLOOKUP(E26,'VMA Tabelle'!A:D,3,0),20),0)</f>
        <v>0</v>
      </c>
      <c r="R26" s="14"/>
    </row>
    <row r="27" spans="1:18" x14ac:dyDescent="0.25">
      <c r="A27" s="42"/>
      <c r="B27" s="43"/>
      <c r="C27" s="44"/>
      <c r="D27" s="43"/>
      <c r="E27" s="43"/>
      <c r="F27" s="43"/>
      <c r="G27" s="48"/>
      <c r="H27" s="49"/>
      <c r="I27" s="49"/>
      <c r="J27" s="49"/>
      <c r="K27" s="49"/>
      <c r="L27" s="50"/>
      <c r="M27" s="4">
        <f t="shared" si="0"/>
        <v>0</v>
      </c>
      <c r="N27" s="8">
        <f>IF(ISNA(VLOOKUP(E27,'VMA Tabelle'!$A$5:$C$245,3,FALSE))=TRUE,0,IF(M27=Listenvorgaben!$C$3,VLOOKUP(E27,'VMA Tabelle'!$A$5:$C$245,2,FALSE),IF(OR(M27&gt;0,H27&gt;0),VLOOKUP(E27,'VMA Tabelle'!$A$5:$C$245,3,FALSE),0)))</f>
        <v>0</v>
      </c>
      <c r="O27" s="8">
        <f>IF(E27&gt;0,0,IF(M27=Listenvorgaben!$C$3,28,IF(OR(M27&gt;Listenvorgaben!$C$2,H27&gt;0),14,0)))</f>
        <v>0</v>
      </c>
      <c r="P27" s="8">
        <f>MIN(N27+O27,IF(I27&gt;0,IF(E27&gt;0,VLOOKUP(E27,'VMA Tabelle'!A:C,2,0),28)*0.2,0)+IF(J27&gt;0,IF(E27&gt;0,VLOOKUP(E27,'VMA Tabelle'!A:C,2,0),28)*0.4,0)+IF(K27&gt;0,IF(E27&gt;0,VLOOKUP(E27,'VMA Tabelle'!A:C,2,0),28)*0.4,0))</f>
        <v>0</v>
      </c>
      <c r="Q27" s="9">
        <f>IF(L27&gt;0,IF(E27&gt;0,VLOOKUP(E27,'VMA Tabelle'!A:D,3,0),20),0)</f>
        <v>0</v>
      </c>
      <c r="R27" s="14"/>
    </row>
    <row r="28" spans="1:18" x14ac:dyDescent="0.25">
      <c r="A28" s="42"/>
      <c r="B28" s="43"/>
      <c r="C28" s="44"/>
      <c r="D28" s="43"/>
      <c r="E28" s="43"/>
      <c r="F28" s="43"/>
      <c r="G28" s="48"/>
      <c r="H28" s="49"/>
      <c r="I28" s="49"/>
      <c r="J28" s="49"/>
      <c r="K28" s="49"/>
      <c r="L28" s="50"/>
      <c r="M28" s="4">
        <f t="shared" si="0"/>
        <v>0</v>
      </c>
      <c r="N28" s="8">
        <f>IF(ISNA(VLOOKUP(E28,'VMA Tabelle'!$A$5:$C$245,3,FALSE))=TRUE,0,IF(M28=Listenvorgaben!$C$3,VLOOKUP(E28,'VMA Tabelle'!$A$5:$C$245,2,FALSE),IF(OR(M28&gt;0,H28&gt;0),VLOOKUP(E28,'VMA Tabelle'!$A$5:$C$245,3,FALSE),0)))</f>
        <v>0</v>
      </c>
      <c r="O28" s="8">
        <f>IF(E28&gt;0,0,IF(M28=Listenvorgaben!$C$3,28,IF(OR(M28&gt;Listenvorgaben!$C$2,H28&gt;0),14,0)))</f>
        <v>0</v>
      </c>
      <c r="P28" s="8">
        <f>MIN(N28+O28,IF(I28&gt;0,IF(E28&gt;0,VLOOKUP(E28,'VMA Tabelle'!A:C,2,0),28)*0.2,0)+IF(J28&gt;0,IF(E28&gt;0,VLOOKUP(E28,'VMA Tabelle'!A:C,2,0),28)*0.4,0)+IF(K28&gt;0,IF(E28&gt;0,VLOOKUP(E28,'VMA Tabelle'!A:C,2,0),28)*0.4,0))</f>
        <v>0</v>
      </c>
      <c r="Q28" s="9">
        <f>IF(L28&gt;0,IF(E28&gt;0,VLOOKUP(E28,'VMA Tabelle'!A:D,3,0),20),0)</f>
        <v>0</v>
      </c>
      <c r="R28" s="14"/>
    </row>
    <row r="29" spans="1:18" x14ac:dyDescent="0.25">
      <c r="A29" s="42"/>
      <c r="B29" s="43"/>
      <c r="C29" s="44"/>
      <c r="D29" s="43"/>
      <c r="E29" s="43"/>
      <c r="F29" s="43"/>
      <c r="G29" s="48"/>
      <c r="H29" s="49"/>
      <c r="I29" s="49"/>
      <c r="J29" s="49"/>
      <c r="K29" s="49"/>
      <c r="L29" s="50"/>
      <c r="M29" s="4">
        <f t="shared" si="0"/>
        <v>0</v>
      </c>
      <c r="N29" s="8">
        <f>IF(ISNA(VLOOKUP(E29,'VMA Tabelle'!$A$5:$C$245,3,FALSE))=TRUE,0,IF(M29=Listenvorgaben!$C$3,VLOOKUP(E29,'VMA Tabelle'!$A$5:$C$245,2,FALSE),IF(OR(M29&gt;0,H29&gt;0),VLOOKUP(E29,'VMA Tabelle'!$A$5:$C$245,3,FALSE),0)))</f>
        <v>0</v>
      </c>
      <c r="O29" s="8">
        <f>IF(E29&gt;0,0,IF(M29=Listenvorgaben!$C$3,28,IF(OR(M29&gt;Listenvorgaben!$C$2,H29&gt;0),14,0)))</f>
        <v>0</v>
      </c>
      <c r="P29" s="8">
        <f>MIN(N29+O29,IF(I29&gt;0,IF(E29&gt;0,VLOOKUP(E29,'VMA Tabelle'!A:C,2,0),28)*0.2,0)+IF(J29&gt;0,IF(E29&gt;0,VLOOKUP(E29,'VMA Tabelle'!A:C,2,0),28)*0.4,0)+IF(K29&gt;0,IF(E29&gt;0,VLOOKUP(E29,'VMA Tabelle'!A:C,2,0),28)*0.4,0))</f>
        <v>0</v>
      </c>
      <c r="Q29" s="9">
        <f>IF(L29&gt;0,IF(E29&gt;0,VLOOKUP(E29,'VMA Tabelle'!A:D,3,0),20),0)</f>
        <v>0</v>
      </c>
      <c r="R29" s="14"/>
    </row>
    <row r="30" spans="1:18" x14ac:dyDescent="0.25">
      <c r="A30" s="42"/>
      <c r="B30" s="43"/>
      <c r="C30" s="44"/>
      <c r="D30" s="43"/>
      <c r="E30" s="43"/>
      <c r="F30" s="43"/>
      <c r="G30" s="48"/>
      <c r="H30" s="49"/>
      <c r="I30" s="49"/>
      <c r="J30" s="49"/>
      <c r="K30" s="49"/>
      <c r="L30" s="50"/>
      <c r="M30" s="4">
        <f t="shared" si="0"/>
        <v>0</v>
      </c>
      <c r="N30" s="8">
        <f>IF(ISNA(VLOOKUP(E30,'VMA Tabelle'!$A$5:$C$245,3,FALSE))=TRUE,0,IF(M30=Listenvorgaben!$C$3,VLOOKUP(E30,'VMA Tabelle'!$A$5:$C$245,2,FALSE),IF(OR(M30&gt;0,H30&gt;0),VLOOKUP(E30,'VMA Tabelle'!$A$5:$C$245,3,FALSE),0)))</f>
        <v>0</v>
      </c>
      <c r="O30" s="8">
        <f>IF(E30&gt;0,0,IF(M30=Listenvorgaben!$C$3,28,IF(OR(M30&gt;Listenvorgaben!$C$2,H30&gt;0),14,0)))</f>
        <v>0</v>
      </c>
      <c r="P30" s="8">
        <f>MIN(N30+O30,IF(I30&gt;0,IF(E30&gt;0,VLOOKUP(E30,'VMA Tabelle'!A:C,2,0),28)*0.2,0)+IF(J30&gt;0,IF(E30&gt;0,VLOOKUP(E30,'VMA Tabelle'!A:C,2,0),28)*0.4,0)+IF(K30&gt;0,IF(E30&gt;0,VLOOKUP(E30,'VMA Tabelle'!A:C,2,0),28)*0.4,0))</f>
        <v>0</v>
      </c>
      <c r="Q30" s="9">
        <f>IF(L30&gt;0,IF(E30&gt;0,VLOOKUP(E30,'VMA Tabelle'!A:D,3,0),20),0)</f>
        <v>0</v>
      </c>
      <c r="R30" s="14"/>
    </row>
    <row r="31" spans="1:18" x14ac:dyDescent="0.25">
      <c r="A31" s="42"/>
      <c r="B31" s="43"/>
      <c r="C31" s="44"/>
      <c r="D31" s="43"/>
      <c r="E31" s="43"/>
      <c r="F31" s="43"/>
      <c r="G31" s="48"/>
      <c r="H31" s="49"/>
      <c r="I31" s="49"/>
      <c r="J31" s="49"/>
      <c r="K31" s="49"/>
      <c r="L31" s="50"/>
      <c r="M31" s="4">
        <f t="shared" si="0"/>
        <v>0</v>
      </c>
      <c r="N31" s="8">
        <f>IF(ISNA(VLOOKUP(E31,'VMA Tabelle'!$A$5:$C$245,3,FALSE))=TRUE,0,IF(M31=Listenvorgaben!$C$3,VLOOKUP(E31,'VMA Tabelle'!$A$5:$C$245,2,FALSE),IF(OR(M31&gt;0,H31&gt;0),VLOOKUP(E31,'VMA Tabelle'!$A$5:$C$245,3,FALSE),0)))</f>
        <v>0</v>
      </c>
      <c r="O31" s="8">
        <f>IF(E31&gt;0,0,IF(M31=Listenvorgaben!$C$3,28,IF(OR(M31&gt;Listenvorgaben!$C$2,H31&gt;0),14,0)))</f>
        <v>0</v>
      </c>
      <c r="P31" s="8">
        <f>MIN(N31+O31,IF(I31&gt;0,IF(E31&gt;0,VLOOKUP(E31,'VMA Tabelle'!A:C,2,0),28)*0.2,0)+IF(J31&gt;0,IF(E31&gt;0,VLOOKUP(E31,'VMA Tabelle'!A:C,2,0),28)*0.4,0)+IF(K31&gt;0,IF(E31&gt;0,VLOOKUP(E31,'VMA Tabelle'!A:C,2,0),28)*0.4,0))</f>
        <v>0</v>
      </c>
      <c r="Q31" s="9">
        <f>IF(L31&gt;0,IF(E31&gt;0,VLOOKUP(E31,'VMA Tabelle'!A:D,3,0),20),0)</f>
        <v>0</v>
      </c>
      <c r="R31" s="14"/>
    </row>
    <row r="32" spans="1:18" x14ac:dyDescent="0.25">
      <c r="A32" s="42"/>
      <c r="B32" s="43"/>
      <c r="C32" s="44"/>
      <c r="D32" s="43"/>
      <c r="E32" s="43"/>
      <c r="F32" s="43"/>
      <c r="G32" s="48"/>
      <c r="H32" s="49"/>
      <c r="I32" s="49"/>
      <c r="J32" s="49"/>
      <c r="K32" s="49"/>
      <c r="L32" s="50"/>
      <c r="M32" s="4">
        <f t="shared" si="0"/>
        <v>0</v>
      </c>
      <c r="N32" s="8">
        <f>IF(ISNA(VLOOKUP(E32,'VMA Tabelle'!$A$5:$C$245,3,FALSE))=TRUE,0,IF(M32=Listenvorgaben!$C$3,VLOOKUP(E32,'VMA Tabelle'!$A$5:$C$245,2,FALSE),IF(OR(M32&gt;0,H32&gt;0),VLOOKUP(E32,'VMA Tabelle'!$A$5:$C$245,3,FALSE),0)))</f>
        <v>0</v>
      </c>
      <c r="O32" s="8">
        <f>IF(E32&gt;0,0,IF(M32=Listenvorgaben!$C$3,28,IF(OR(M32&gt;Listenvorgaben!$C$2,H32&gt;0),14,0)))</f>
        <v>0</v>
      </c>
      <c r="P32" s="8">
        <f>MIN(N32+O32,IF(I32&gt;0,IF(E32&gt;0,VLOOKUP(E32,'VMA Tabelle'!A:C,2,0),28)*0.2,0)+IF(J32&gt;0,IF(E32&gt;0,VLOOKUP(E32,'VMA Tabelle'!A:C,2,0),28)*0.4,0)+IF(K32&gt;0,IF(E32&gt;0,VLOOKUP(E32,'VMA Tabelle'!A:C,2,0),28)*0.4,0))</f>
        <v>0</v>
      </c>
      <c r="Q32" s="9">
        <f>IF(L32&gt;0,IF(E32&gt;0,VLOOKUP(E32,'VMA Tabelle'!A:D,3,0),20),0)</f>
        <v>0</v>
      </c>
      <c r="R32" s="14"/>
    </row>
    <row r="33" spans="1:18" x14ac:dyDescent="0.25">
      <c r="A33" s="42"/>
      <c r="B33" s="43"/>
      <c r="C33" s="44"/>
      <c r="D33" s="43"/>
      <c r="E33" s="43"/>
      <c r="F33" s="43"/>
      <c r="G33" s="48"/>
      <c r="H33" s="49"/>
      <c r="I33" s="49"/>
      <c r="J33" s="49"/>
      <c r="K33" s="49"/>
      <c r="L33" s="50"/>
      <c r="M33" s="4">
        <f t="shared" si="0"/>
        <v>0</v>
      </c>
      <c r="N33" s="8">
        <f>IF(ISNA(VLOOKUP(E33,'VMA Tabelle'!$A$5:$C$245,3,FALSE))=TRUE,0,IF(M33=Listenvorgaben!$C$3,VLOOKUP(E33,'VMA Tabelle'!$A$5:$C$245,2,FALSE),IF(OR(M33&gt;0,H33&gt;0),VLOOKUP(E33,'VMA Tabelle'!$A$5:$C$245,3,FALSE),0)))</f>
        <v>0</v>
      </c>
      <c r="O33" s="8">
        <f>IF(E33&gt;0,0,IF(M33=Listenvorgaben!$C$3,28,IF(OR(M33&gt;Listenvorgaben!$C$2,H33&gt;0),14,0)))</f>
        <v>0</v>
      </c>
      <c r="P33" s="8">
        <f>MIN(N33+O33,IF(I33&gt;0,IF(E33&gt;0,VLOOKUP(E33,'VMA Tabelle'!A:C,2,0),28)*0.2,0)+IF(J33&gt;0,IF(E33&gt;0,VLOOKUP(E33,'VMA Tabelle'!A:C,2,0),28)*0.4,0)+IF(K33&gt;0,IF(E33&gt;0,VLOOKUP(E33,'VMA Tabelle'!A:C,2,0),28)*0.4,0))</f>
        <v>0</v>
      </c>
      <c r="Q33" s="9">
        <f>IF(L33&gt;0,IF(E33&gt;0,VLOOKUP(E33,'VMA Tabelle'!A:D,3,0),20),0)</f>
        <v>0</v>
      </c>
      <c r="R33" s="14"/>
    </row>
    <row r="34" spans="1:18" x14ac:dyDescent="0.25">
      <c r="A34" s="42"/>
      <c r="B34" s="43"/>
      <c r="C34" s="44"/>
      <c r="D34" s="43"/>
      <c r="E34" s="43"/>
      <c r="F34" s="43"/>
      <c r="G34" s="48"/>
      <c r="H34" s="49"/>
      <c r="I34" s="49"/>
      <c r="J34" s="49"/>
      <c r="K34" s="49"/>
      <c r="L34" s="50"/>
      <c r="M34" s="4">
        <f t="shared" si="0"/>
        <v>0</v>
      </c>
      <c r="N34" s="8">
        <f>IF(ISNA(VLOOKUP(E34,'VMA Tabelle'!$A$5:$C$245,3,FALSE))=TRUE,0,IF(M34=Listenvorgaben!$C$3,VLOOKUP(E34,'VMA Tabelle'!$A$5:$C$245,2,FALSE),IF(OR(M34&gt;0,H34&gt;0),VLOOKUP(E34,'VMA Tabelle'!$A$5:$C$245,3,FALSE),0)))</f>
        <v>0</v>
      </c>
      <c r="O34" s="8">
        <f>IF(E34&gt;0,0,IF(M34=Listenvorgaben!$C$3,28,IF(OR(M34&gt;Listenvorgaben!$C$2,H34&gt;0),14,0)))</f>
        <v>0</v>
      </c>
      <c r="P34" s="8">
        <f>MIN(N34+O34,IF(I34&gt;0,IF(E34&gt;0,VLOOKUP(E34,'VMA Tabelle'!A:C,2,0),28)*0.2,0)+IF(J34&gt;0,IF(E34&gt;0,VLOOKUP(E34,'VMA Tabelle'!A:C,2,0),28)*0.4,0)+IF(K34&gt;0,IF(E34&gt;0,VLOOKUP(E34,'VMA Tabelle'!A:C,2,0),28)*0.4,0))</f>
        <v>0</v>
      </c>
      <c r="Q34" s="9">
        <f>IF(L34&gt;0,IF(E34&gt;0,VLOOKUP(E34,'VMA Tabelle'!A:D,3,0),20),0)</f>
        <v>0</v>
      </c>
      <c r="R34" s="14"/>
    </row>
    <row r="35" spans="1:18" x14ac:dyDescent="0.25">
      <c r="A35" s="51"/>
      <c r="B35" s="52"/>
      <c r="C35" s="53"/>
      <c r="D35" s="52"/>
      <c r="E35" s="52"/>
      <c r="F35" s="52"/>
      <c r="G35" s="54"/>
      <c r="H35" s="55"/>
      <c r="I35" s="55"/>
      <c r="J35" s="55"/>
      <c r="K35" s="55"/>
      <c r="L35" s="56"/>
      <c r="M35" s="4">
        <f t="shared" si="0"/>
        <v>0</v>
      </c>
      <c r="N35" s="8">
        <f>IF(ISNA(VLOOKUP(E35,'VMA Tabelle'!$A$5:$C$245,3,FALSE))=TRUE,0,IF(M35=Listenvorgaben!$C$3,VLOOKUP(E35,'VMA Tabelle'!$A$5:$C$245,2,FALSE),IF(OR(M35&gt;0,H35&gt;0),VLOOKUP(E35,'VMA Tabelle'!$A$5:$C$245,3,FALSE),0)))</f>
        <v>0</v>
      </c>
      <c r="O35" s="8">
        <f>IF(E35&gt;0,0,IF(M35=Listenvorgaben!$C$3,28,IF(OR(M35&gt;Listenvorgaben!$C$2,H35&gt;0),14,0)))</f>
        <v>0</v>
      </c>
      <c r="P35" s="8">
        <f>MIN(N35+O35,IF(I35&gt;0,IF(E35&gt;0,VLOOKUP(E35,'VMA Tabelle'!A:C,2,0),28)*0.2,0)+IF(J35&gt;0,IF(E35&gt;0,VLOOKUP(E35,'VMA Tabelle'!A:C,2,0),28)*0.4,0)+IF(K35&gt;0,IF(E35&gt;0,VLOOKUP(E35,'VMA Tabelle'!A:C,2,0),28)*0.4,0))</f>
        <v>0</v>
      </c>
      <c r="Q35" s="9">
        <f>IF(L35&gt;0,IF(E35&gt;0,VLOOKUP(E35,'VMA Tabelle'!A:D,3,0),20),0)</f>
        <v>0</v>
      </c>
    </row>
    <row r="36" spans="1:18" x14ac:dyDescent="0.25">
      <c r="A36" s="84"/>
      <c r="M36" s="18" t="s">
        <v>5</v>
      </c>
      <c r="N36" s="19">
        <f>SUM(N9:N35)</f>
        <v>0</v>
      </c>
      <c r="O36" s="19">
        <f>SUM(O9:O35)</f>
        <v>0</v>
      </c>
      <c r="P36" s="19">
        <f>SUM(P9:P35)</f>
        <v>0</v>
      </c>
      <c r="Q36" s="19">
        <f>SUM(Q9:Q35)</f>
        <v>0</v>
      </c>
    </row>
    <row r="37" spans="1:18" x14ac:dyDescent="0.25">
      <c r="L37" s="20" t="s">
        <v>39</v>
      </c>
      <c r="M37" s="79">
        <v>1</v>
      </c>
      <c r="N37" s="19">
        <f>+N36*$M$37</f>
        <v>0</v>
      </c>
      <c r="O37" s="19">
        <f>+O36*$M$37</f>
        <v>0</v>
      </c>
      <c r="P37" s="21">
        <f>-SUM(P9:P34)</f>
        <v>0</v>
      </c>
      <c r="Q37" s="19">
        <f>+Q36</f>
        <v>0</v>
      </c>
    </row>
    <row r="38" spans="1:18" s="12" customFormat="1" ht="18.75" x14ac:dyDescent="0.3">
      <c r="A38" s="22"/>
      <c r="B38" s="23"/>
      <c r="C38" s="24"/>
      <c r="G38" s="25"/>
      <c r="M38" s="26"/>
      <c r="N38" s="26"/>
      <c r="O38" s="27"/>
      <c r="P38" s="28" t="s">
        <v>36</v>
      </c>
      <c r="Q38" s="29">
        <f>SUM(N37:Q37)</f>
        <v>0</v>
      </c>
    </row>
    <row r="40" spans="1:18" x14ac:dyDescent="0.25">
      <c r="M40" s="30" t="s">
        <v>40</v>
      </c>
      <c r="N40" s="31">
        <f>MIN(N37-N36,N36)</f>
        <v>0</v>
      </c>
      <c r="O40" s="31">
        <f>MIN(O37-O36,O36)</f>
        <v>0</v>
      </c>
      <c r="P40" s="31"/>
      <c r="Q40" s="32">
        <f>MIN(N40+O40,Q38)</f>
        <v>0</v>
      </c>
    </row>
    <row r="41" spans="1:18" x14ac:dyDescent="0.25">
      <c r="M41" s="33" t="s">
        <v>41</v>
      </c>
      <c r="N41" s="34">
        <f>IF((N37-N36-N40)&gt;0,(N37-N36-N40),0)</f>
        <v>0</v>
      </c>
      <c r="O41" s="34">
        <f>IF((O37-O36-O40)&gt;0,(O37-O36-O40),0)</f>
        <v>0</v>
      </c>
      <c r="Q41" s="32">
        <f>MIN(N41+O41,Q38-Q40)</f>
        <v>0</v>
      </c>
    </row>
  </sheetData>
  <sheetProtection insertRows="0"/>
  <dataValidations count="3">
    <dataValidation errorStyle="information" allowBlank="1" showInputMessage="1" showErrorMessage="1" error="Sie müssen die Initialien zwei bis dreistellig eingeben." prompt="Bitte hier die Initalien eingeben: Max Schulze = MS" sqref="F5:F6"/>
    <dataValidation type="textLength" errorStyle="information" allowBlank="1" showInputMessage="1" showErrorMessage="1" error="Sie müssen die Initialien zwei bis dreistellig eingeben." prompt="Bitte hier die Initalien eingeben: Max Schulze = MS" sqref="M3:M4">
      <formula1>2</formula1>
      <formula2>3</formula2>
    </dataValidation>
    <dataValidation type="list" allowBlank="1" showInputMessage="1" showErrorMessage="1" sqref="E36:E1048576">
      <formula1>#REF!</formula1>
    </dataValidation>
  </dataValidations>
  <pageMargins left="0.25" right="0.25" top="0.73666666666666669" bottom="0.75" header="0.3" footer="0.3"/>
  <pageSetup paperSize="9" scale="67" fitToHeight="0" orientation="landscape" r:id="rId1"/>
  <headerFooter>
    <oddFooter>&amp;L&amp;8Dateiversion 1.0 - 11.09.2017&amp;C&amp;9www.gkk-steuerberatung.de&amp;R&amp;9Seite &amp;P/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'VMA Tabelle'!$A:$A</xm:f>
          </x14:formula1>
          <xm:sqref>E9:E35</xm:sqref>
        </x14:dataValidation>
        <x14:dataValidation type="list" allowBlank="1" showInputMessage="1" showErrorMessage="1">
          <x14:formula1>
            <xm:f>Listenvorgaben!E1:E12</xm:f>
          </x14:formula1>
          <xm:sqref>D5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view="pageLayout" zoomScaleNormal="80" workbookViewId="0">
      <selection activeCell="F3" sqref="F3"/>
    </sheetView>
  </sheetViews>
  <sheetFormatPr baseColWidth="10" defaultRowHeight="15" x14ac:dyDescent="0.25"/>
  <cols>
    <col min="1" max="1" width="8.140625" style="15" customWidth="1"/>
    <col min="2" max="2" width="6" style="10" customWidth="1"/>
    <col min="3" max="3" width="7" style="16" customWidth="1"/>
    <col min="4" max="4" width="23.140625" style="10" customWidth="1"/>
    <col min="5" max="5" width="22" style="10" customWidth="1"/>
    <col min="6" max="6" width="19.140625" style="10" customWidth="1"/>
    <col min="7" max="7" width="31.5703125" style="17" customWidth="1"/>
    <col min="8" max="8" width="9.85546875" style="10" bestFit="1" customWidth="1"/>
    <col min="9" max="9" width="6.5703125" style="10" customWidth="1"/>
    <col min="10" max="10" width="7.7109375" style="10" bestFit="1" customWidth="1"/>
    <col min="11" max="11" width="7.5703125" style="10" customWidth="1"/>
    <col min="12" max="12" width="8.85546875" style="10" customWidth="1"/>
    <col min="13" max="13" width="9.140625" style="10" customWidth="1"/>
    <col min="14" max="15" width="11" style="34" bestFit="1" customWidth="1"/>
    <col min="16" max="17" width="11.42578125" style="34"/>
    <col min="18" max="16384" width="11.42578125" style="10"/>
  </cols>
  <sheetData>
    <row r="1" spans="1:18" ht="21.75" customHeight="1" x14ac:dyDescent="0.35">
      <c r="A1" s="80" t="s">
        <v>46</v>
      </c>
      <c r="B1" s="81"/>
      <c r="C1" s="82"/>
      <c r="D1" s="83"/>
      <c r="E1" s="81"/>
      <c r="F1" s="58" t="s">
        <v>47</v>
      </c>
      <c r="G1" s="10"/>
      <c r="H1" s="59"/>
      <c r="K1" s="58" t="str">
        <f>CONCATENATE('202005'!$M$3,'202005'!$D$3,'202005'!D5)</f>
        <v>202005</v>
      </c>
      <c r="L1" s="23"/>
      <c r="M1" s="23"/>
    </row>
    <row r="2" spans="1:18" ht="12.75" customHeight="1" x14ac:dyDescent="0.35">
      <c r="A2" s="57"/>
    </row>
    <row r="3" spans="1:18" s="11" customFormat="1" ht="27" customHeight="1" x14ac:dyDescent="0.25">
      <c r="C3" s="60" t="s">
        <v>9</v>
      </c>
      <c r="D3" s="69">
        <v>2020</v>
      </c>
      <c r="E3" s="62" t="s">
        <v>7</v>
      </c>
      <c r="F3" s="64"/>
      <c r="G3" s="77"/>
      <c r="H3" s="61"/>
      <c r="I3" s="61"/>
      <c r="J3" s="61"/>
      <c r="K3" s="62" t="s">
        <v>10</v>
      </c>
      <c r="L3" s="76"/>
      <c r="M3" s="6"/>
      <c r="N3" s="34"/>
    </row>
    <row r="4" spans="1:18" s="11" customFormat="1" ht="12.75" customHeight="1" x14ac:dyDescent="0.25">
      <c r="A4" s="60"/>
      <c r="B4" s="5"/>
      <c r="C4" s="61"/>
      <c r="D4" s="5"/>
      <c r="E4" s="62"/>
      <c r="F4" s="67"/>
      <c r="G4" s="68"/>
      <c r="H4" s="61"/>
      <c r="I4" s="61"/>
      <c r="J4" s="61"/>
      <c r="K4" s="62"/>
      <c r="L4" s="66"/>
      <c r="M4" s="6"/>
      <c r="N4" s="34"/>
    </row>
    <row r="5" spans="1:18" ht="26.25" customHeight="1" x14ac:dyDescent="0.25">
      <c r="C5" s="70" t="s">
        <v>8</v>
      </c>
      <c r="D5" s="71" t="s">
        <v>21</v>
      </c>
      <c r="E5" s="62" t="s">
        <v>38</v>
      </c>
      <c r="F5" s="65"/>
      <c r="G5" s="78"/>
      <c r="K5" s="18" t="s">
        <v>45</v>
      </c>
      <c r="L5" s="76"/>
    </row>
    <row r="6" spans="1:18" ht="12.75" customHeight="1" x14ac:dyDescent="0.25">
      <c r="E6" s="62"/>
      <c r="F6" s="7"/>
    </row>
    <row r="7" spans="1:18" s="12" customFormat="1" ht="18.75" x14ac:dyDescent="0.3">
      <c r="A7" s="22"/>
      <c r="B7" s="23" t="s">
        <v>42</v>
      </c>
      <c r="C7" s="24"/>
      <c r="G7" s="25"/>
      <c r="L7" s="10"/>
      <c r="M7" s="10"/>
      <c r="N7" s="63"/>
      <c r="O7" s="63"/>
      <c r="P7" s="63"/>
      <c r="Q7" s="63"/>
    </row>
    <row r="8" spans="1:18" s="13" customFormat="1" ht="63" customHeight="1" x14ac:dyDescent="0.25">
      <c r="A8" s="73" t="s">
        <v>6</v>
      </c>
      <c r="B8" s="72" t="s">
        <v>2</v>
      </c>
      <c r="C8" s="72" t="s">
        <v>3</v>
      </c>
      <c r="D8" s="72" t="s">
        <v>1</v>
      </c>
      <c r="E8" s="72" t="s">
        <v>12</v>
      </c>
      <c r="F8" s="72" t="s">
        <v>44</v>
      </c>
      <c r="G8" s="72" t="s">
        <v>0</v>
      </c>
      <c r="H8" s="75" t="s">
        <v>35</v>
      </c>
      <c r="I8" s="75" t="s">
        <v>30</v>
      </c>
      <c r="J8" s="75" t="s">
        <v>31</v>
      </c>
      <c r="K8" s="75" t="s">
        <v>32</v>
      </c>
      <c r="L8" s="75" t="s">
        <v>43</v>
      </c>
      <c r="M8" s="72" t="s">
        <v>4</v>
      </c>
      <c r="N8" s="72" t="s">
        <v>33</v>
      </c>
      <c r="O8" s="72" t="s">
        <v>34</v>
      </c>
      <c r="P8" s="72" t="s">
        <v>29</v>
      </c>
      <c r="Q8" s="74" t="s">
        <v>37</v>
      </c>
    </row>
    <row r="9" spans="1:18" x14ac:dyDescent="0.25">
      <c r="A9" s="35"/>
      <c r="B9" s="36"/>
      <c r="C9" s="37"/>
      <c r="D9" s="38"/>
      <c r="E9" s="38"/>
      <c r="F9" s="39"/>
      <c r="G9" s="39"/>
      <c r="H9" s="40"/>
      <c r="I9" s="40"/>
      <c r="J9" s="40"/>
      <c r="K9" s="40"/>
      <c r="L9" s="41"/>
      <c r="M9" s="4">
        <f>+C9-B9</f>
        <v>0</v>
      </c>
      <c r="N9" s="8">
        <f>IF(ISNA(VLOOKUP(E9,'VMA Tabelle'!$A$5:$C$245,3,FALSE))=TRUE,0,IF(M9=Listenvorgaben!$C$3,VLOOKUP(E9,'VMA Tabelle'!$A$5:$C$245,2,FALSE),IF(OR(M9&gt;0,H9&gt;0),VLOOKUP(E9,'VMA Tabelle'!$A$5:$C$245,3,FALSE),0)))</f>
        <v>0</v>
      </c>
      <c r="O9" s="8">
        <f>IF(E9&gt;0,0,IF(M9=Listenvorgaben!$C$3,28,IF(OR(M9&gt;Listenvorgaben!$C$2,H9&gt;0),14,0)))</f>
        <v>0</v>
      </c>
      <c r="P9" s="8">
        <f>MIN(N9+O9,IF(I9&gt;0,IF(E9&gt;0,VLOOKUP(E9,'VMA Tabelle'!A:C,2,0),28)*0.2,0)+IF(J9&gt;0,IF(E9&gt;0,VLOOKUP(E9,'VMA Tabelle'!A:C,2,0),28)*0.4,0)+IF(K9&gt;0,IF(E9&gt;0,VLOOKUP(E9,'VMA Tabelle'!A:C,2,0),28)*0.4,0))</f>
        <v>0</v>
      </c>
      <c r="Q9" s="9">
        <f>IF(L9&gt;0,IF(E9&gt;0,VLOOKUP(E9,'VMA Tabelle'!A:D,3,0),20),0)</f>
        <v>0</v>
      </c>
      <c r="R9" s="14"/>
    </row>
    <row r="10" spans="1:18" x14ac:dyDescent="0.25">
      <c r="A10" s="42"/>
      <c r="B10" s="44"/>
      <c r="C10" s="44"/>
      <c r="D10" s="43"/>
      <c r="E10" s="43"/>
      <c r="F10" s="43"/>
      <c r="G10" s="45"/>
      <c r="H10" s="46"/>
      <c r="I10" s="46"/>
      <c r="J10" s="46"/>
      <c r="K10" s="46"/>
      <c r="L10" s="47"/>
      <c r="M10" s="4">
        <f t="shared" ref="M10:M35" si="0">+C10-B10</f>
        <v>0</v>
      </c>
      <c r="N10" s="8">
        <f>IF(ISNA(VLOOKUP(E10,'VMA Tabelle'!$A$5:$C$245,3,FALSE))=TRUE,0,IF(M10=Listenvorgaben!$C$3,VLOOKUP(E10,'VMA Tabelle'!$A$5:$C$245,2,FALSE),IF(OR(M10&gt;0,H10&gt;0),VLOOKUP(E10,'VMA Tabelle'!$A$5:$C$245,3,FALSE),0)))</f>
        <v>0</v>
      </c>
      <c r="O10" s="8">
        <f>IF(E10&gt;0,0,IF(M10=Listenvorgaben!$C$3,28,IF(OR(M10&gt;Listenvorgaben!$C$2,H10&gt;0),14,0)))</f>
        <v>0</v>
      </c>
      <c r="P10" s="8">
        <f>MIN(N10+O10,IF(I10&gt;0,IF(E10&gt;0,VLOOKUP(E10,'VMA Tabelle'!A:C,2,0),28)*0.2,0)+IF(J10&gt;0,IF(E10&gt;0,VLOOKUP(E10,'VMA Tabelle'!A:C,2,0),28)*0.4,0)+IF(K10&gt;0,IF(E10&gt;0,VLOOKUP(E10,'VMA Tabelle'!A:C,2,0),28)*0.4,0))</f>
        <v>0</v>
      </c>
      <c r="Q10" s="9">
        <f>IF(L10&gt;0,IF(E10&gt;0,VLOOKUP(E10,'VMA Tabelle'!A:D,3,0),20),0)</f>
        <v>0</v>
      </c>
      <c r="R10" s="14"/>
    </row>
    <row r="11" spans="1:18" x14ac:dyDescent="0.25">
      <c r="A11" s="42"/>
      <c r="B11" s="44"/>
      <c r="C11" s="44"/>
      <c r="D11" s="43"/>
      <c r="E11" s="43"/>
      <c r="F11" s="43"/>
      <c r="G11" s="45"/>
      <c r="H11" s="49"/>
      <c r="I11" s="49"/>
      <c r="J11" s="49"/>
      <c r="K11" s="49"/>
      <c r="L11" s="50"/>
      <c r="M11" s="4">
        <f t="shared" si="0"/>
        <v>0</v>
      </c>
      <c r="N11" s="8">
        <f>IF(ISNA(VLOOKUP(E11,'VMA Tabelle'!$A$5:$C$245,3,FALSE))=TRUE,0,IF(M11=Listenvorgaben!$C$3,VLOOKUP(E11,'VMA Tabelle'!$A$5:$C$245,2,FALSE),IF(OR(M11&gt;0,H11&gt;0),VLOOKUP(E11,'VMA Tabelle'!$A$5:$C$245,3,FALSE),0)))</f>
        <v>0</v>
      </c>
      <c r="O11" s="8">
        <f>IF(E11&gt;0,0,IF(M11=Listenvorgaben!$C$3,28,IF(OR(M11&gt;Listenvorgaben!$C$2,H11&gt;0),14,0)))</f>
        <v>0</v>
      </c>
      <c r="P11" s="8">
        <f>MIN(N11+O11,IF(I11&gt;0,IF(E11&gt;0,VLOOKUP(E11,'VMA Tabelle'!A:C,2,0),28)*0.2,0)+IF(J11&gt;0,IF(E11&gt;0,VLOOKUP(E11,'VMA Tabelle'!A:C,2,0),28)*0.4,0)+IF(K11&gt;0,IF(E11&gt;0,VLOOKUP(E11,'VMA Tabelle'!A:C,2,0),28)*0.4,0))</f>
        <v>0</v>
      </c>
      <c r="Q11" s="9">
        <f>IF(L11&gt;0,IF(E11&gt;0,VLOOKUP(E11,'VMA Tabelle'!A:D,3,0),20),0)</f>
        <v>0</v>
      </c>
      <c r="R11" s="14"/>
    </row>
    <row r="12" spans="1:18" x14ac:dyDescent="0.25">
      <c r="A12" s="42"/>
      <c r="B12" s="44"/>
      <c r="C12" s="44"/>
      <c r="D12" s="43"/>
      <c r="E12" s="43"/>
      <c r="F12" s="43"/>
      <c r="G12" s="45"/>
      <c r="H12" s="46"/>
      <c r="I12" s="46"/>
      <c r="J12" s="46"/>
      <c r="K12" s="46"/>
      <c r="L12" s="47"/>
      <c r="M12" s="4">
        <f t="shared" si="0"/>
        <v>0</v>
      </c>
      <c r="N12" s="8">
        <f>IF(ISNA(VLOOKUP(E12,'VMA Tabelle'!$A$5:$C$245,3,FALSE))=TRUE,0,IF(M12=Listenvorgaben!$C$3,VLOOKUP(E12,'VMA Tabelle'!$A$5:$C$245,2,FALSE),IF(OR(M12&gt;0,H12&gt;0),VLOOKUP(E12,'VMA Tabelle'!$A$5:$C$245,3,FALSE),0)))</f>
        <v>0</v>
      </c>
      <c r="O12" s="8">
        <f>IF(E12&gt;0,0,IF(M12=Listenvorgaben!$C$3,28,IF(OR(M12&gt;Listenvorgaben!$C$2,H12&gt;0),14,0)))</f>
        <v>0</v>
      </c>
      <c r="P12" s="8">
        <f>MIN(N12+O12,IF(I12&gt;0,IF(E12&gt;0,VLOOKUP(E12,'VMA Tabelle'!A:C,2,0),28)*0.2,0)+IF(J12&gt;0,IF(E12&gt;0,VLOOKUP(E12,'VMA Tabelle'!A:C,2,0),28)*0.4,0)+IF(K12&gt;0,IF(E12&gt;0,VLOOKUP(E12,'VMA Tabelle'!A:C,2,0),28)*0.4,0))</f>
        <v>0</v>
      </c>
      <c r="Q12" s="9">
        <f>IF(L12&gt;0,IF(E12&gt;0,VLOOKUP(E12,'VMA Tabelle'!A:D,3,0),20),0)</f>
        <v>0</v>
      </c>
      <c r="R12" s="14"/>
    </row>
    <row r="13" spans="1:18" x14ac:dyDescent="0.25">
      <c r="A13" s="42"/>
      <c r="B13" s="44"/>
      <c r="C13" s="44"/>
      <c r="D13" s="43"/>
      <c r="E13" s="43"/>
      <c r="F13" s="43"/>
      <c r="G13" s="45"/>
      <c r="H13" s="46"/>
      <c r="I13" s="46"/>
      <c r="J13" s="46"/>
      <c r="K13" s="46"/>
      <c r="L13" s="47"/>
      <c r="M13" s="4">
        <f t="shared" si="0"/>
        <v>0</v>
      </c>
      <c r="N13" s="8">
        <f>IF(ISNA(VLOOKUP(E13,'VMA Tabelle'!$A$5:$C$245,3,FALSE))=TRUE,0,IF(M13=Listenvorgaben!$C$3,VLOOKUP(E13,'VMA Tabelle'!$A$5:$C$245,2,FALSE),IF(OR(M13&gt;0,H13&gt;0),VLOOKUP(E13,'VMA Tabelle'!$A$5:$C$245,3,FALSE),0)))</f>
        <v>0</v>
      </c>
      <c r="O13" s="8">
        <f>IF(E13&gt;0,0,IF(M13=Listenvorgaben!$C$3,28,IF(OR(M13&gt;Listenvorgaben!$C$2,H13&gt;0),14,0)))</f>
        <v>0</v>
      </c>
      <c r="P13" s="8">
        <f>MIN(N13+O13,IF(I13&gt;0,IF(E13&gt;0,VLOOKUP(E13,'VMA Tabelle'!A:C,2,0),28)*0.2,0)+IF(J13&gt;0,IF(E13&gt;0,VLOOKUP(E13,'VMA Tabelle'!A:C,2,0),28)*0.4,0)+IF(K13&gt;0,IF(E13&gt;0,VLOOKUP(E13,'VMA Tabelle'!A:C,2,0),28)*0.4,0))</f>
        <v>0</v>
      </c>
      <c r="Q13" s="9">
        <f>IF(L13&gt;0,IF(E13&gt;0,VLOOKUP(E13,'VMA Tabelle'!A:D,3,0),20),0)</f>
        <v>0</v>
      </c>
      <c r="R13" s="14"/>
    </row>
    <row r="14" spans="1:18" x14ac:dyDescent="0.25">
      <c r="A14" s="42"/>
      <c r="B14" s="44"/>
      <c r="C14" s="44"/>
      <c r="D14" s="43"/>
      <c r="E14" s="43"/>
      <c r="F14" s="43"/>
      <c r="G14" s="45"/>
      <c r="H14" s="46"/>
      <c r="I14" s="46"/>
      <c r="J14" s="46"/>
      <c r="K14" s="46"/>
      <c r="L14" s="47"/>
      <c r="M14" s="4">
        <f t="shared" si="0"/>
        <v>0</v>
      </c>
      <c r="N14" s="8">
        <f>IF(ISNA(VLOOKUP(E14,'VMA Tabelle'!$A$5:$C$245,3,FALSE))=TRUE,0,IF(M14=Listenvorgaben!$C$3,VLOOKUP(E14,'VMA Tabelle'!$A$5:$C$245,2,FALSE),IF(OR(M14&gt;0,H14&gt;0),VLOOKUP(E14,'VMA Tabelle'!$A$5:$C$245,3,FALSE),0)))</f>
        <v>0</v>
      </c>
      <c r="O14" s="8">
        <f>IF(E14&gt;0,0,IF(M14=Listenvorgaben!$C$3,28,IF(OR(M14&gt;Listenvorgaben!$C$2,H14&gt;0),14,0)))</f>
        <v>0</v>
      </c>
      <c r="P14" s="8">
        <f>MIN(N14+O14,IF(I14&gt;0,IF(E14&gt;0,VLOOKUP(E14,'VMA Tabelle'!A:C,2,0),28)*0.2,0)+IF(J14&gt;0,IF(E14&gt;0,VLOOKUP(E14,'VMA Tabelle'!A:C,2,0),28)*0.4,0)+IF(K14&gt;0,IF(E14&gt;0,VLOOKUP(E14,'VMA Tabelle'!A:C,2,0),28)*0.4,0))</f>
        <v>0</v>
      </c>
      <c r="Q14" s="9">
        <f>IF(L14&gt;0,IF(E14&gt;0,VLOOKUP(E14,'VMA Tabelle'!A:D,3,0),20),0)</f>
        <v>0</v>
      </c>
      <c r="R14" s="14"/>
    </row>
    <row r="15" spans="1:18" x14ac:dyDescent="0.25">
      <c r="A15" s="42"/>
      <c r="B15" s="44"/>
      <c r="C15" s="44"/>
      <c r="D15" s="43"/>
      <c r="E15" s="43"/>
      <c r="F15" s="43"/>
      <c r="G15" s="45"/>
      <c r="H15" s="46"/>
      <c r="I15" s="46"/>
      <c r="J15" s="46"/>
      <c r="K15" s="46"/>
      <c r="L15" s="47"/>
      <c r="M15" s="4">
        <f t="shared" si="0"/>
        <v>0</v>
      </c>
      <c r="N15" s="8">
        <f>IF(ISNA(VLOOKUP(E15,'VMA Tabelle'!$A$5:$C$245,3,FALSE))=TRUE,0,IF(M15=Listenvorgaben!$C$3,VLOOKUP(E15,'VMA Tabelle'!$A$5:$C$245,2,FALSE),IF(OR(M15&gt;0,H15&gt;0),VLOOKUP(E15,'VMA Tabelle'!$A$5:$C$245,3,FALSE),0)))</f>
        <v>0</v>
      </c>
      <c r="O15" s="8">
        <f>IF(E15&gt;0,0,IF(M15=Listenvorgaben!$C$3,28,IF(OR(M15&gt;Listenvorgaben!$C$2,H15&gt;0),14,0)))</f>
        <v>0</v>
      </c>
      <c r="P15" s="8">
        <f>MIN(N15+O15,IF(I15&gt;0,IF(E15&gt;0,VLOOKUP(E15,'VMA Tabelle'!A:C,2,0),28)*0.2,0)+IF(J15&gt;0,IF(E15&gt;0,VLOOKUP(E15,'VMA Tabelle'!A:C,2,0),28)*0.4,0)+IF(K15&gt;0,IF(E15&gt;0,VLOOKUP(E15,'VMA Tabelle'!A:C,2,0),28)*0.4,0))</f>
        <v>0</v>
      </c>
      <c r="Q15" s="9">
        <f>IF(L15&gt;0,IF(E15&gt;0,VLOOKUP(E15,'VMA Tabelle'!A:D,3,0),20),0)</f>
        <v>0</v>
      </c>
      <c r="R15" s="14"/>
    </row>
    <row r="16" spans="1:18" x14ac:dyDescent="0.25">
      <c r="A16" s="42"/>
      <c r="B16" s="43"/>
      <c r="C16" s="44"/>
      <c r="D16" s="43"/>
      <c r="E16" s="43"/>
      <c r="F16" s="43"/>
      <c r="G16" s="48"/>
      <c r="H16" s="49"/>
      <c r="I16" s="49"/>
      <c r="J16" s="49"/>
      <c r="K16" s="49"/>
      <c r="L16" s="50"/>
      <c r="M16" s="4">
        <f t="shared" si="0"/>
        <v>0</v>
      </c>
      <c r="N16" s="8">
        <f>IF(ISNA(VLOOKUP(E16,'VMA Tabelle'!$A$5:$C$245,3,FALSE))=TRUE,0,IF(M16=Listenvorgaben!$C$3,VLOOKUP(E16,'VMA Tabelle'!$A$5:$C$245,2,FALSE),IF(OR(M16&gt;0,H16&gt;0),VLOOKUP(E16,'VMA Tabelle'!$A$5:$C$245,3,FALSE),0)))</f>
        <v>0</v>
      </c>
      <c r="O16" s="8">
        <f>IF(E16&gt;0,0,IF(M16=Listenvorgaben!$C$3,28,IF(OR(M16&gt;Listenvorgaben!$C$2,H16&gt;0),14,0)))</f>
        <v>0</v>
      </c>
      <c r="P16" s="8">
        <f>MIN(N16+O16,IF(I16&gt;0,IF(E16&gt;0,VLOOKUP(E16,'VMA Tabelle'!A:C,2,0),28)*0.2,0)+IF(J16&gt;0,IF(E16&gt;0,VLOOKUP(E16,'VMA Tabelle'!A:C,2,0),28)*0.4,0)+IF(K16&gt;0,IF(E16&gt;0,VLOOKUP(E16,'VMA Tabelle'!A:C,2,0),28)*0.4,0))</f>
        <v>0</v>
      </c>
      <c r="Q16" s="9">
        <f>IF(L16&gt;0,IF(E16&gt;0,VLOOKUP(E16,'VMA Tabelle'!A:D,3,0),20),0)</f>
        <v>0</v>
      </c>
      <c r="R16" s="14"/>
    </row>
    <row r="17" spans="1:18" x14ac:dyDescent="0.25">
      <c r="A17" s="42"/>
      <c r="B17" s="43"/>
      <c r="C17" s="44"/>
      <c r="D17" s="43"/>
      <c r="E17" s="43"/>
      <c r="F17" s="43"/>
      <c r="G17" s="48"/>
      <c r="H17" s="49"/>
      <c r="I17" s="49"/>
      <c r="J17" s="49"/>
      <c r="K17" s="49"/>
      <c r="L17" s="50"/>
      <c r="M17" s="4">
        <f t="shared" si="0"/>
        <v>0</v>
      </c>
      <c r="N17" s="8">
        <f>IF(ISNA(VLOOKUP(E17,'VMA Tabelle'!$A$5:$C$245,3,FALSE))=TRUE,0,IF(M17=Listenvorgaben!$C$3,VLOOKUP(E17,'VMA Tabelle'!$A$5:$C$245,2,FALSE),IF(OR(M17&gt;0,H17&gt;0),VLOOKUP(E17,'VMA Tabelle'!$A$5:$C$245,3,FALSE),0)))</f>
        <v>0</v>
      </c>
      <c r="O17" s="8">
        <f>IF(E17&gt;0,0,IF(M17=Listenvorgaben!$C$3,28,IF(OR(M17&gt;Listenvorgaben!$C$2,H17&gt;0),14,0)))</f>
        <v>0</v>
      </c>
      <c r="P17" s="8">
        <f>MIN(N17+O17,IF(I17&gt;0,IF(E17&gt;0,VLOOKUP(E17,'VMA Tabelle'!A:C,2,0),28)*0.2,0)+IF(J17&gt;0,IF(E17&gt;0,VLOOKUP(E17,'VMA Tabelle'!A:C,2,0),28)*0.4,0)+IF(K17&gt;0,IF(E17&gt;0,VLOOKUP(E17,'VMA Tabelle'!A:C,2,0),28)*0.4,0))</f>
        <v>0</v>
      </c>
      <c r="Q17" s="9">
        <f>IF(L17&gt;0,IF(E17&gt;0,VLOOKUP(E17,'VMA Tabelle'!A:D,3,0),20),0)</f>
        <v>0</v>
      </c>
      <c r="R17" s="14"/>
    </row>
    <row r="18" spans="1:18" x14ac:dyDescent="0.25">
      <c r="A18" s="42"/>
      <c r="B18" s="44"/>
      <c r="C18" s="44"/>
      <c r="D18" s="43"/>
      <c r="E18" s="43"/>
      <c r="F18" s="43"/>
      <c r="G18" s="45"/>
      <c r="H18" s="46"/>
      <c r="I18" s="46"/>
      <c r="J18" s="46"/>
      <c r="K18" s="46"/>
      <c r="L18" s="47"/>
      <c r="M18" s="4">
        <f t="shared" si="0"/>
        <v>0</v>
      </c>
      <c r="N18" s="8">
        <f>IF(ISNA(VLOOKUP(E18,'VMA Tabelle'!$A$5:$C$245,3,FALSE))=TRUE,0,IF(M18=Listenvorgaben!$C$3,VLOOKUP(E18,'VMA Tabelle'!$A$5:$C$245,2,FALSE),IF(OR(M18&gt;0,H18&gt;0),VLOOKUP(E18,'VMA Tabelle'!$A$5:$C$245,3,FALSE),0)))</f>
        <v>0</v>
      </c>
      <c r="O18" s="8">
        <f>IF(E18&gt;0,0,IF(M18=Listenvorgaben!$C$3,28,IF(OR(M18&gt;Listenvorgaben!$C$2,H18&gt;0),14,0)))</f>
        <v>0</v>
      </c>
      <c r="P18" s="8">
        <f>MIN(N18+O18,IF(I18&gt;0,IF(E18&gt;0,VLOOKUP(E18,'VMA Tabelle'!A:C,2,0),28)*0.2,0)+IF(J18&gt;0,IF(E18&gt;0,VLOOKUP(E18,'VMA Tabelle'!A:C,2,0),28)*0.4,0)+IF(K18&gt;0,IF(E18&gt;0,VLOOKUP(E18,'VMA Tabelle'!A:C,2,0),28)*0.4,0))</f>
        <v>0</v>
      </c>
      <c r="Q18" s="9">
        <f>IF(L18&gt;0,IF(E18&gt;0,VLOOKUP(E18,'VMA Tabelle'!A:D,3,0),20),0)</f>
        <v>0</v>
      </c>
      <c r="R18" s="14"/>
    </row>
    <row r="19" spans="1:18" x14ac:dyDescent="0.25">
      <c r="A19" s="42"/>
      <c r="B19" s="43"/>
      <c r="C19" s="44"/>
      <c r="D19" s="43"/>
      <c r="E19" s="43"/>
      <c r="F19" s="43"/>
      <c r="G19" s="48"/>
      <c r="H19" s="49"/>
      <c r="I19" s="49"/>
      <c r="J19" s="49"/>
      <c r="K19" s="49"/>
      <c r="L19" s="50"/>
      <c r="M19" s="4">
        <f t="shared" si="0"/>
        <v>0</v>
      </c>
      <c r="N19" s="8">
        <f>IF(ISNA(VLOOKUP(E19,'VMA Tabelle'!$A$5:$C$245,3,FALSE))=TRUE,0,IF(M19=Listenvorgaben!$C$3,VLOOKUP(E19,'VMA Tabelle'!$A$5:$C$245,2,FALSE),IF(OR(M19&gt;0,H19&gt;0),VLOOKUP(E19,'VMA Tabelle'!$A$5:$C$245,3,FALSE),0)))</f>
        <v>0</v>
      </c>
      <c r="O19" s="8">
        <f>IF(E19&gt;0,0,IF(M19=Listenvorgaben!$C$3,28,IF(OR(M19&gt;Listenvorgaben!$C$2,H19&gt;0),14,0)))</f>
        <v>0</v>
      </c>
      <c r="P19" s="8">
        <f>MIN(N19+O19,IF(I19&gt;0,IF(E19&gt;0,VLOOKUP(E19,'VMA Tabelle'!A:C,2,0),28)*0.2,0)+IF(J19&gt;0,IF(E19&gt;0,VLOOKUP(E19,'VMA Tabelle'!A:C,2,0),28)*0.4,0)+IF(K19&gt;0,IF(E19&gt;0,VLOOKUP(E19,'VMA Tabelle'!A:C,2,0),28)*0.4,0))</f>
        <v>0</v>
      </c>
      <c r="Q19" s="9">
        <f>IF(L19&gt;0,IF(E19&gt;0,VLOOKUP(E19,'VMA Tabelle'!A:D,3,0),20),0)</f>
        <v>0</v>
      </c>
      <c r="R19" s="14"/>
    </row>
    <row r="20" spans="1:18" x14ac:dyDescent="0.25">
      <c r="A20" s="42"/>
      <c r="B20" s="44"/>
      <c r="C20" s="44"/>
      <c r="D20" s="43"/>
      <c r="E20" s="43"/>
      <c r="F20" s="43"/>
      <c r="G20" s="48"/>
      <c r="H20" s="49"/>
      <c r="I20" s="49"/>
      <c r="J20" s="49"/>
      <c r="K20" s="49"/>
      <c r="L20" s="50"/>
      <c r="M20" s="4">
        <f t="shared" si="0"/>
        <v>0</v>
      </c>
      <c r="N20" s="8">
        <f>IF(ISNA(VLOOKUP(E20,'VMA Tabelle'!$A$5:$C$245,3,FALSE))=TRUE,0,IF(M20=Listenvorgaben!$C$3,VLOOKUP(E20,'VMA Tabelle'!$A$5:$C$245,2,FALSE),IF(OR(M20&gt;0,H20&gt;0),VLOOKUP(E20,'VMA Tabelle'!$A$5:$C$245,3,FALSE),0)))</f>
        <v>0</v>
      </c>
      <c r="O20" s="8">
        <f>IF(E20&gt;0,0,IF(M20=Listenvorgaben!$C$3,28,IF(OR(M20&gt;Listenvorgaben!$C$2,H20&gt;0),14,0)))</f>
        <v>0</v>
      </c>
      <c r="P20" s="8">
        <f>MIN(N20+O20,IF(I20&gt;0,IF(E20&gt;0,VLOOKUP(E20,'VMA Tabelle'!A:C,2,0),28)*0.2,0)+IF(J20&gt;0,IF(E20&gt;0,VLOOKUP(E20,'VMA Tabelle'!A:C,2,0),28)*0.4,0)+IF(K20&gt;0,IF(E20&gt;0,VLOOKUP(E20,'VMA Tabelle'!A:C,2,0),28)*0.4,0))</f>
        <v>0</v>
      </c>
      <c r="Q20" s="9">
        <f>IF(L20&gt;0,IF(E20&gt;0,VLOOKUP(E20,'VMA Tabelle'!A:D,3,0),20),0)</f>
        <v>0</v>
      </c>
      <c r="R20" s="14"/>
    </row>
    <row r="21" spans="1:18" x14ac:dyDescent="0.25">
      <c r="A21" s="42"/>
      <c r="B21" s="44"/>
      <c r="C21" s="44"/>
      <c r="D21" s="43"/>
      <c r="E21" s="43"/>
      <c r="F21" s="43"/>
      <c r="G21" s="48"/>
      <c r="H21" s="49"/>
      <c r="I21" s="49"/>
      <c r="J21" s="49"/>
      <c r="K21" s="49"/>
      <c r="L21" s="50"/>
      <c r="M21" s="4">
        <f t="shared" si="0"/>
        <v>0</v>
      </c>
      <c r="N21" s="8">
        <f>IF(ISNA(VLOOKUP(E21,'VMA Tabelle'!$A$5:$C$245,3,FALSE))=TRUE,0,IF(M21=Listenvorgaben!$C$3,VLOOKUP(E21,'VMA Tabelle'!$A$5:$C$245,2,FALSE),IF(OR(M21&gt;0,H21&gt;0),VLOOKUP(E21,'VMA Tabelle'!$A$5:$C$245,3,FALSE),0)))</f>
        <v>0</v>
      </c>
      <c r="O21" s="8">
        <f>IF(E21&gt;0,0,IF(M21=Listenvorgaben!$C$3,28,IF(OR(M21&gt;Listenvorgaben!$C$2,H21&gt;0),14,0)))</f>
        <v>0</v>
      </c>
      <c r="P21" s="8">
        <f>MIN(N21+O21,IF(I21&gt;0,IF(E21&gt;0,VLOOKUP(E21,'VMA Tabelle'!A:C,2,0),28)*0.2,0)+IF(J21&gt;0,IF(E21&gt;0,VLOOKUP(E21,'VMA Tabelle'!A:C,2,0),28)*0.4,0)+IF(K21&gt;0,IF(E21&gt;0,VLOOKUP(E21,'VMA Tabelle'!A:C,2,0),28)*0.4,0))</f>
        <v>0</v>
      </c>
      <c r="Q21" s="9">
        <f>IF(L21&gt;0,IF(E21&gt;0,VLOOKUP(E21,'VMA Tabelle'!A:D,3,0),20),0)</f>
        <v>0</v>
      </c>
      <c r="R21" s="14"/>
    </row>
    <row r="22" spans="1:18" x14ac:dyDescent="0.25">
      <c r="A22" s="42"/>
      <c r="B22" s="44"/>
      <c r="C22" s="44"/>
      <c r="D22" s="43"/>
      <c r="E22" s="43"/>
      <c r="F22" s="43"/>
      <c r="G22" s="48"/>
      <c r="H22" s="49"/>
      <c r="I22" s="49"/>
      <c r="J22" s="49"/>
      <c r="K22" s="49"/>
      <c r="L22" s="50"/>
      <c r="M22" s="4">
        <f t="shared" si="0"/>
        <v>0</v>
      </c>
      <c r="N22" s="8">
        <f>IF(ISNA(VLOOKUP(E22,'VMA Tabelle'!$A$5:$C$245,3,FALSE))=TRUE,0,IF(M22=Listenvorgaben!$C$3,VLOOKUP(E22,'VMA Tabelle'!$A$5:$C$245,2,FALSE),IF(OR(M22&gt;0,H22&gt;0),VLOOKUP(E22,'VMA Tabelle'!$A$5:$C$245,3,FALSE),0)))</f>
        <v>0</v>
      </c>
      <c r="O22" s="8">
        <f>IF(E22&gt;0,0,IF(M22=Listenvorgaben!$C$3,28,IF(OR(M22&gt;Listenvorgaben!$C$2,H22&gt;0),14,0)))</f>
        <v>0</v>
      </c>
      <c r="P22" s="8">
        <f>MIN(N22+O22,IF(I22&gt;0,IF(E22&gt;0,VLOOKUP(E22,'VMA Tabelle'!A:C,2,0),28)*0.2,0)+IF(J22&gt;0,IF(E22&gt;0,VLOOKUP(E22,'VMA Tabelle'!A:C,2,0),28)*0.4,0)+IF(K22&gt;0,IF(E22&gt;0,VLOOKUP(E22,'VMA Tabelle'!A:C,2,0),28)*0.4,0))</f>
        <v>0</v>
      </c>
      <c r="Q22" s="9">
        <f>IF(L22&gt;0,IF(E22&gt;0,VLOOKUP(E22,'VMA Tabelle'!A:D,3,0),20),0)</f>
        <v>0</v>
      </c>
      <c r="R22" s="14"/>
    </row>
    <row r="23" spans="1:18" x14ac:dyDescent="0.25">
      <c r="A23" s="42"/>
      <c r="B23" s="43"/>
      <c r="C23" s="44"/>
      <c r="D23" s="43"/>
      <c r="E23" s="43"/>
      <c r="F23" s="43"/>
      <c r="G23" s="48"/>
      <c r="H23" s="49"/>
      <c r="I23" s="49"/>
      <c r="J23" s="49"/>
      <c r="K23" s="49"/>
      <c r="L23" s="50"/>
      <c r="M23" s="4">
        <f t="shared" si="0"/>
        <v>0</v>
      </c>
      <c r="N23" s="8">
        <f>IF(ISNA(VLOOKUP(E23,'VMA Tabelle'!$A$5:$C$245,3,FALSE))=TRUE,0,IF(M23=Listenvorgaben!$C$3,VLOOKUP(E23,'VMA Tabelle'!$A$5:$C$245,2,FALSE),IF(OR(M23&gt;0,H23&gt;0),VLOOKUP(E23,'VMA Tabelle'!$A$5:$C$245,3,FALSE),0)))</f>
        <v>0</v>
      </c>
      <c r="O23" s="8">
        <f>IF(E23&gt;0,0,IF(M23=Listenvorgaben!$C$3,28,IF(OR(M23&gt;Listenvorgaben!$C$2,H23&gt;0),14,0)))</f>
        <v>0</v>
      </c>
      <c r="P23" s="8">
        <f>MIN(N23+O23,IF(I23&gt;0,IF(E23&gt;0,VLOOKUP(E23,'VMA Tabelle'!A:C,2,0),28)*0.2,0)+IF(J23&gt;0,IF(E23&gt;0,VLOOKUP(E23,'VMA Tabelle'!A:C,2,0),28)*0.4,0)+IF(K23&gt;0,IF(E23&gt;0,VLOOKUP(E23,'VMA Tabelle'!A:C,2,0),28)*0.4,0))</f>
        <v>0</v>
      </c>
      <c r="Q23" s="9">
        <f>IF(L23&gt;0,IF(E23&gt;0,VLOOKUP(E23,'VMA Tabelle'!A:D,3,0),20),0)</f>
        <v>0</v>
      </c>
      <c r="R23" s="14"/>
    </row>
    <row r="24" spans="1:18" x14ac:dyDescent="0.25">
      <c r="A24" s="42"/>
      <c r="B24" s="43"/>
      <c r="C24" s="44"/>
      <c r="D24" s="43"/>
      <c r="E24" s="43"/>
      <c r="F24" s="43"/>
      <c r="G24" s="48"/>
      <c r="H24" s="49"/>
      <c r="I24" s="49"/>
      <c r="J24" s="49"/>
      <c r="K24" s="49"/>
      <c r="L24" s="50"/>
      <c r="M24" s="4">
        <f t="shared" si="0"/>
        <v>0</v>
      </c>
      <c r="N24" s="8">
        <f>IF(ISNA(VLOOKUP(E24,'VMA Tabelle'!$A$5:$C$245,3,FALSE))=TRUE,0,IF(M24=Listenvorgaben!$C$3,VLOOKUP(E24,'VMA Tabelle'!$A$5:$C$245,2,FALSE),IF(OR(M24&gt;0,H24&gt;0),VLOOKUP(E24,'VMA Tabelle'!$A$5:$C$245,3,FALSE),0)))</f>
        <v>0</v>
      </c>
      <c r="O24" s="8">
        <f>IF(E24&gt;0,0,IF(M24=Listenvorgaben!$C$3,28,IF(OR(M24&gt;Listenvorgaben!$C$2,H24&gt;0),14,0)))</f>
        <v>0</v>
      </c>
      <c r="P24" s="8">
        <f>MIN(N24+O24,IF(I24&gt;0,IF(E24&gt;0,VLOOKUP(E24,'VMA Tabelle'!A:C,2,0),28)*0.2,0)+IF(J24&gt;0,IF(E24&gt;0,VLOOKUP(E24,'VMA Tabelle'!A:C,2,0),28)*0.4,0)+IF(K24&gt;0,IF(E24&gt;0,VLOOKUP(E24,'VMA Tabelle'!A:C,2,0),28)*0.4,0))</f>
        <v>0</v>
      </c>
      <c r="Q24" s="9">
        <f>IF(L24&gt;0,IF(E24&gt;0,VLOOKUP(E24,'VMA Tabelle'!A:D,3,0),20),0)</f>
        <v>0</v>
      </c>
      <c r="R24" s="14"/>
    </row>
    <row r="25" spans="1:18" x14ac:dyDescent="0.25">
      <c r="A25" s="42"/>
      <c r="B25" s="43"/>
      <c r="C25" s="44"/>
      <c r="D25" s="43"/>
      <c r="E25" s="43"/>
      <c r="F25" s="43"/>
      <c r="G25" s="48"/>
      <c r="H25" s="49"/>
      <c r="I25" s="49"/>
      <c r="J25" s="49"/>
      <c r="K25" s="49"/>
      <c r="L25" s="50"/>
      <c r="M25" s="4">
        <f t="shared" si="0"/>
        <v>0</v>
      </c>
      <c r="N25" s="8">
        <f>IF(ISNA(VLOOKUP(E25,'VMA Tabelle'!$A$5:$C$245,3,FALSE))=TRUE,0,IF(M25=Listenvorgaben!$C$3,VLOOKUP(E25,'VMA Tabelle'!$A$5:$C$245,2,FALSE),IF(OR(M25&gt;0,H25&gt;0),VLOOKUP(E25,'VMA Tabelle'!$A$5:$C$245,3,FALSE),0)))</f>
        <v>0</v>
      </c>
      <c r="O25" s="8">
        <f>IF(E25&gt;0,0,IF(M25=Listenvorgaben!$C$3,28,IF(OR(M25&gt;Listenvorgaben!$C$2,H25&gt;0),14,0)))</f>
        <v>0</v>
      </c>
      <c r="P25" s="8">
        <f>MIN(N25+O25,IF(I25&gt;0,IF(E25&gt;0,VLOOKUP(E25,'VMA Tabelle'!A:C,2,0),28)*0.2,0)+IF(J25&gt;0,IF(E25&gt;0,VLOOKUP(E25,'VMA Tabelle'!A:C,2,0),28)*0.4,0)+IF(K25&gt;0,IF(E25&gt;0,VLOOKUP(E25,'VMA Tabelle'!A:C,2,0),28)*0.4,0))</f>
        <v>0</v>
      </c>
      <c r="Q25" s="9">
        <f>IF(L25&gt;0,IF(E25&gt;0,VLOOKUP(E25,'VMA Tabelle'!A:D,3,0),20),0)</f>
        <v>0</v>
      </c>
      <c r="R25" s="14"/>
    </row>
    <row r="26" spans="1:18" x14ac:dyDescent="0.25">
      <c r="A26" s="42"/>
      <c r="B26" s="43"/>
      <c r="C26" s="44"/>
      <c r="D26" s="43"/>
      <c r="E26" s="43"/>
      <c r="F26" s="43"/>
      <c r="G26" s="48"/>
      <c r="H26" s="49"/>
      <c r="I26" s="49"/>
      <c r="J26" s="49"/>
      <c r="K26" s="49"/>
      <c r="L26" s="50"/>
      <c r="M26" s="4">
        <f t="shared" si="0"/>
        <v>0</v>
      </c>
      <c r="N26" s="8">
        <f>IF(ISNA(VLOOKUP(E26,'VMA Tabelle'!$A$5:$C$245,3,FALSE))=TRUE,0,IF(M26=Listenvorgaben!$C$3,VLOOKUP(E26,'VMA Tabelle'!$A$5:$C$245,2,FALSE),IF(OR(M26&gt;0,H26&gt;0),VLOOKUP(E26,'VMA Tabelle'!$A$5:$C$245,3,FALSE),0)))</f>
        <v>0</v>
      </c>
      <c r="O26" s="8">
        <f>IF(E26&gt;0,0,IF(M26=Listenvorgaben!$C$3,28,IF(OR(M26&gt;Listenvorgaben!$C$2,H26&gt;0),14,0)))</f>
        <v>0</v>
      </c>
      <c r="P26" s="8">
        <f>MIN(N26+O26,IF(I26&gt;0,IF(E26&gt;0,VLOOKUP(E26,'VMA Tabelle'!A:C,2,0),28)*0.2,0)+IF(J26&gt;0,IF(E26&gt;0,VLOOKUP(E26,'VMA Tabelle'!A:C,2,0),28)*0.4,0)+IF(K26&gt;0,IF(E26&gt;0,VLOOKUP(E26,'VMA Tabelle'!A:C,2,0),28)*0.4,0))</f>
        <v>0</v>
      </c>
      <c r="Q26" s="9">
        <f>IF(L26&gt;0,IF(E26&gt;0,VLOOKUP(E26,'VMA Tabelle'!A:D,3,0),20),0)</f>
        <v>0</v>
      </c>
      <c r="R26" s="14"/>
    </row>
    <row r="27" spans="1:18" x14ac:dyDescent="0.25">
      <c r="A27" s="42"/>
      <c r="B27" s="43"/>
      <c r="C27" s="44"/>
      <c r="D27" s="43"/>
      <c r="E27" s="43"/>
      <c r="F27" s="43"/>
      <c r="G27" s="48"/>
      <c r="H27" s="49"/>
      <c r="I27" s="49"/>
      <c r="J27" s="49"/>
      <c r="K27" s="49"/>
      <c r="L27" s="50"/>
      <c r="M27" s="4">
        <f t="shared" si="0"/>
        <v>0</v>
      </c>
      <c r="N27" s="8">
        <f>IF(ISNA(VLOOKUP(E27,'VMA Tabelle'!$A$5:$C$245,3,FALSE))=TRUE,0,IF(M27=Listenvorgaben!$C$3,VLOOKUP(E27,'VMA Tabelle'!$A$5:$C$245,2,FALSE),IF(OR(M27&gt;0,H27&gt;0),VLOOKUP(E27,'VMA Tabelle'!$A$5:$C$245,3,FALSE),0)))</f>
        <v>0</v>
      </c>
      <c r="O27" s="8">
        <f>IF(E27&gt;0,0,IF(M27=Listenvorgaben!$C$3,28,IF(OR(M27&gt;Listenvorgaben!$C$2,H27&gt;0),14,0)))</f>
        <v>0</v>
      </c>
      <c r="P27" s="8">
        <f>MIN(N27+O27,IF(I27&gt;0,IF(E27&gt;0,VLOOKUP(E27,'VMA Tabelle'!A:C,2,0),28)*0.2,0)+IF(J27&gt;0,IF(E27&gt;0,VLOOKUP(E27,'VMA Tabelle'!A:C,2,0),28)*0.4,0)+IF(K27&gt;0,IF(E27&gt;0,VLOOKUP(E27,'VMA Tabelle'!A:C,2,0),28)*0.4,0))</f>
        <v>0</v>
      </c>
      <c r="Q27" s="9">
        <f>IF(L27&gt;0,IF(E27&gt;0,VLOOKUP(E27,'VMA Tabelle'!A:D,3,0),20),0)</f>
        <v>0</v>
      </c>
      <c r="R27" s="14"/>
    </row>
    <row r="28" spans="1:18" x14ac:dyDescent="0.25">
      <c r="A28" s="42"/>
      <c r="B28" s="43"/>
      <c r="C28" s="44"/>
      <c r="D28" s="43"/>
      <c r="E28" s="43"/>
      <c r="F28" s="43"/>
      <c r="G28" s="48"/>
      <c r="H28" s="49"/>
      <c r="I28" s="49"/>
      <c r="J28" s="49"/>
      <c r="K28" s="49"/>
      <c r="L28" s="50"/>
      <c r="M28" s="4">
        <f t="shared" si="0"/>
        <v>0</v>
      </c>
      <c r="N28" s="8">
        <f>IF(ISNA(VLOOKUP(E28,'VMA Tabelle'!$A$5:$C$245,3,FALSE))=TRUE,0,IF(M28=Listenvorgaben!$C$3,VLOOKUP(E28,'VMA Tabelle'!$A$5:$C$245,2,FALSE),IF(OR(M28&gt;0,H28&gt;0),VLOOKUP(E28,'VMA Tabelle'!$A$5:$C$245,3,FALSE),0)))</f>
        <v>0</v>
      </c>
      <c r="O28" s="8">
        <f>IF(E28&gt;0,0,IF(M28=Listenvorgaben!$C$3,28,IF(OR(M28&gt;Listenvorgaben!$C$2,H28&gt;0),14,0)))</f>
        <v>0</v>
      </c>
      <c r="P28" s="8">
        <f>MIN(N28+O28,IF(I28&gt;0,IF(E28&gt;0,VLOOKUP(E28,'VMA Tabelle'!A:C,2,0),28)*0.2,0)+IF(J28&gt;0,IF(E28&gt;0,VLOOKUP(E28,'VMA Tabelle'!A:C,2,0),28)*0.4,0)+IF(K28&gt;0,IF(E28&gt;0,VLOOKUP(E28,'VMA Tabelle'!A:C,2,0),28)*0.4,0))</f>
        <v>0</v>
      </c>
      <c r="Q28" s="9">
        <f>IF(L28&gt;0,IF(E28&gt;0,VLOOKUP(E28,'VMA Tabelle'!A:D,3,0),20),0)</f>
        <v>0</v>
      </c>
      <c r="R28" s="14"/>
    </row>
    <row r="29" spans="1:18" x14ac:dyDescent="0.25">
      <c r="A29" s="42"/>
      <c r="B29" s="43"/>
      <c r="C29" s="44"/>
      <c r="D29" s="43"/>
      <c r="E29" s="43"/>
      <c r="F29" s="43"/>
      <c r="G29" s="48"/>
      <c r="H29" s="49"/>
      <c r="I29" s="49"/>
      <c r="J29" s="49"/>
      <c r="K29" s="49"/>
      <c r="L29" s="50"/>
      <c r="M29" s="4">
        <f t="shared" si="0"/>
        <v>0</v>
      </c>
      <c r="N29" s="8">
        <f>IF(ISNA(VLOOKUP(E29,'VMA Tabelle'!$A$5:$C$245,3,FALSE))=TRUE,0,IF(M29=Listenvorgaben!$C$3,VLOOKUP(E29,'VMA Tabelle'!$A$5:$C$245,2,FALSE),IF(OR(M29&gt;0,H29&gt;0),VLOOKUP(E29,'VMA Tabelle'!$A$5:$C$245,3,FALSE),0)))</f>
        <v>0</v>
      </c>
      <c r="O29" s="8">
        <f>IF(E29&gt;0,0,IF(M29=Listenvorgaben!$C$3,28,IF(OR(M29&gt;Listenvorgaben!$C$2,H29&gt;0),14,0)))</f>
        <v>0</v>
      </c>
      <c r="P29" s="8">
        <f>MIN(N29+O29,IF(I29&gt;0,IF(E29&gt;0,VLOOKUP(E29,'VMA Tabelle'!A:C,2,0),28)*0.2,0)+IF(J29&gt;0,IF(E29&gt;0,VLOOKUP(E29,'VMA Tabelle'!A:C,2,0),28)*0.4,0)+IF(K29&gt;0,IF(E29&gt;0,VLOOKUP(E29,'VMA Tabelle'!A:C,2,0),28)*0.4,0))</f>
        <v>0</v>
      </c>
      <c r="Q29" s="9">
        <f>IF(L29&gt;0,IF(E29&gt;0,VLOOKUP(E29,'VMA Tabelle'!A:D,3,0),20),0)</f>
        <v>0</v>
      </c>
      <c r="R29" s="14"/>
    </row>
    <row r="30" spans="1:18" x14ac:dyDescent="0.25">
      <c r="A30" s="42"/>
      <c r="B30" s="43"/>
      <c r="C30" s="44"/>
      <c r="D30" s="43"/>
      <c r="E30" s="43"/>
      <c r="F30" s="43"/>
      <c r="G30" s="48"/>
      <c r="H30" s="49"/>
      <c r="I30" s="49"/>
      <c r="J30" s="49"/>
      <c r="K30" s="49"/>
      <c r="L30" s="50"/>
      <c r="M30" s="4">
        <f t="shared" si="0"/>
        <v>0</v>
      </c>
      <c r="N30" s="8">
        <f>IF(ISNA(VLOOKUP(E30,'VMA Tabelle'!$A$5:$C$245,3,FALSE))=TRUE,0,IF(M30=Listenvorgaben!$C$3,VLOOKUP(E30,'VMA Tabelle'!$A$5:$C$245,2,FALSE),IF(OR(M30&gt;0,H30&gt;0),VLOOKUP(E30,'VMA Tabelle'!$A$5:$C$245,3,FALSE),0)))</f>
        <v>0</v>
      </c>
      <c r="O30" s="8">
        <f>IF(E30&gt;0,0,IF(M30=Listenvorgaben!$C$3,28,IF(OR(M30&gt;Listenvorgaben!$C$2,H30&gt;0),14,0)))</f>
        <v>0</v>
      </c>
      <c r="P30" s="8">
        <f>MIN(N30+O30,IF(I30&gt;0,IF(E30&gt;0,VLOOKUP(E30,'VMA Tabelle'!A:C,2,0),28)*0.2,0)+IF(J30&gt;0,IF(E30&gt;0,VLOOKUP(E30,'VMA Tabelle'!A:C,2,0),28)*0.4,0)+IF(K30&gt;0,IF(E30&gt;0,VLOOKUP(E30,'VMA Tabelle'!A:C,2,0),28)*0.4,0))</f>
        <v>0</v>
      </c>
      <c r="Q30" s="9">
        <f>IF(L30&gt;0,IF(E30&gt;0,VLOOKUP(E30,'VMA Tabelle'!A:D,3,0),20),0)</f>
        <v>0</v>
      </c>
      <c r="R30" s="14"/>
    </row>
    <row r="31" spans="1:18" x14ac:dyDescent="0.25">
      <c r="A31" s="42"/>
      <c r="B31" s="43"/>
      <c r="C31" s="44"/>
      <c r="D31" s="43"/>
      <c r="E31" s="43"/>
      <c r="F31" s="43"/>
      <c r="G31" s="48"/>
      <c r="H31" s="49"/>
      <c r="I31" s="49"/>
      <c r="J31" s="49"/>
      <c r="K31" s="49"/>
      <c r="L31" s="50"/>
      <c r="M31" s="4">
        <f t="shared" si="0"/>
        <v>0</v>
      </c>
      <c r="N31" s="8">
        <f>IF(ISNA(VLOOKUP(E31,'VMA Tabelle'!$A$5:$C$245,3,FALSE))=TRUE,0,IF(M31=Listenvorgaben!$C$3,VLOOKUP(E31,'VMA Tabelle'!$A$5:$C$245,2,FALSE),IF(OR(M31&gt;0,H31&gt;0),VLOOKUP(E31,'VMA Tabelle'!$A$5:$C$245,3,FALSE),0)))</f>
        <v>0</v>
      </c>
      <c r="O31" s="8">
        <f>IF(E31&gt;0,0,IF(M31=Listenvorgaben!$C$3,28,IF(OR(M31&gt;Listenvorgaben!$C$2,H31&gt;0),14,0)))</f>
        <v>0</v>
      </c>
      <c r="P31" s="8">
        <f>MIN(N31+O31,IF(I31&gt;0,IF(E31&gt;0,VLOOKUP(E31,'VMA Tabelle'!A:C,2,0),28)*0.2,0)+IF(J31&gt;0,IF(E31&gt;0,VLOOKUP(E31,'VMA Tabelle'!A:C,2,0),28)*0.4,0)+IF(K31&gt;0,IF(E31&gt;0,VLOOKUP(E31,'VMA Tabelle'!A:C,2,0),28)*0.4,0))</f>
        <v>0</v>
      </c>
      <c r="Q31" s="9">
        <f>IF(L31&gt;0,IF(E31&gt;0,VLOOKUP(E31,'VMA Tabelle'!A:D,3,0),20),0)</f>
        <v>0</v>
      </c>
      <c r="R31" s="14"/>
    </row>
    <row r="32" spans="1:18" x14ac:dyDescent="0.25">
      <c r="A32" s="42"/>
      <c r="B32" s="43"/>
      <c r="C32" s="44"/>
      <c r="D32" s="43"/>
      <c r="E32" s="43"/>
      <c r="F32" s="43"/>
      <c r="G32" s="48"/>
      <c r="H32" s="49"/>
      <c r="I32" s="49"/>
      <c r="J32" s="49"/>
      <c r="K32" s="49"/>
      <c r="L32" s="50"/>
      <c r="M32" s="4">
        <f t="shared" si="0"/>
        <v>0</v>
      </c>
      <c r="N32" s="8">
        <f>IF(ISNA(VLOOKUP(E32,'VMA Tabelle'!$A$5:$C$245,3,FALSE))=TRUE,0,IF(M32=Listenvorgaben!$C$3,VLOOKUP(E32,'VMA Tabelle'!$A$5:$C$245,2,FALSE),IF(OR(M32&gt;0,H32&gt;0),VLOOKUP(E32,'VMA Tabelle'!$A$5:$C$245,3,FALSE),0)))</f>
        <v>0</v>
      </c>
      <c r="O32" s="8">
        <f>IF(E32&gt;0,0,IF(M32=Listenvorgaben!$C$3,28,IF(OR(M32&gt;Listenvorgaben!$C$2,H32&gt;0),14,0)))</f>
        <v>0</v>
      </c>
      <c r="P32" s="8">
        <f>MIN(N32+O32,IF(I32&gt;0,IF(E32&gt;0,VLOOKUP(E32,'VMA Tabelle'!A:C,2,0),28)*0.2,0)+IF(J32&gt;0,IF(E32&gt;0,VLOOKUP(E32,'VMA Tabelle'!A:C,2,0),28)*0.4,0)+IF(K32&gt;0,IF(E32&gt;0,VLOOKUP(E32,'VMA Tabelle'!A:C,2,0),28)*0.4,0))</f>
        <v>0</v>
      </c>
      <c r="Q32" s="9">
        <f>IF(L32&gt;0,IF(E32&gt;0,VLOOKUP(E32,'VMA Tabelle'!A:D,3,0),20),0)</f>
        <v>0</v>
      </c>
      <c r="R32" s="14"/>
    </row>
    <row r="33" spans="1:18" x14ac:dyDescent="0.25">
      <c r="A33" s="42"/>
      <c r="B33" s="43"/>
      <c r="C33" s="44"/>
      <c r="D33" s="43"/>
      <c r="E33" s="43"/>
      <c r="F33" s="43"/>
      <c r="G33" s="48"/>
      <c r="H33" s="49"/>
      <c r="I33" s="49"/>
      <c r="J33" s="49"/>
      <c r="K33" s="49"/>
      <c r="L33" s="50"/>
      <c r="M33" s="4">
        <f t="shared" si="0"/>
        <v>0</v>
      </c>
      <c r="N33" s="8">
        <f>IF(ISNA(VLOOKUP(E33,'VMA Tabelle'!$A$5:$C$245,3,FALSE))=TRUE,0,IF(M33=Listenvorgaben!$C$3,VLOOKUP(E33,'VMA Tabelle'!$A$5:$C$245,2,FALSE),IF(OR(M33&gt;0,H33&gt;0),VLOOKUP(E33,'VMA Tabelle'!$A$5:$C$245,3,FALSE),0)))</f>
        <v>0</v>
      </c>
      <c r="O33" s="8">
        <f>IF(E33&gt;0,0,IF(M33=Listenvorgaben!$C$3,28,IF(OR(M33&gt;Listenvorgaben!$C$2,H33&gt;0),14,0)))</f>
        <v>0</v>
      </c>
      <c r="P33" s="8">
        <f>MIN(N33+O33,IF(I33&gt;0,IF(E33&gt;0,VLOOKUP(E33,'VMA Tabelle'!A:C,2,0),28)*0.2,0)+IF(J33&gt;0,IF(E33&gt;0,VLOOKUP(E33,'VMA Tabelle'!A:C,2,0),28)*0.4,0)+IF(K33&gt;0,IF(E33&gt;0,VLOOKUP(E33,'VMA Tabelle'!A:C,2,0),28)*0.4,0))</f>
        <v>0</v>
      </c>
      <c r="Q33" s="9">
        <f>IF(L33&gt;0,IF(E33&gt;0,VLOOKUP(E33,'VMA Tabelle'!A:D,3,0),20),0)</f>
        <v>0</v>
      </c>
      <c r="R33" s="14"/>
    </row>
    <row r="34" spans="1:18" x14ac:dyDescent="0.25">
      <c r="A34" s="42"/>
      <c r="B34" s="43"/>
      <c r="C34" s="44"/>
      <c r="D34" s="43"/>
      <c r="E34" s="43"/>
      <c r="F34" s="43"/>
      <c r="G34" s="48"/>
      <c r="H34" s="49"/>
      <c r="I34" s="49"/>
      <c r="J34" s="49"/>
      <c r="K34" s="49"/>
      <c r="L34" s="50"/>
      <c r="M34" s="4">
        <f t="shared" si="0"/>
        <v>0</v>
      </c>
      <c r="N34" s="8">
        <f>IF(ISNA(VLOOKUP(E34,'VMA Tabelle'!$A$5:$C$245,3,FALSE))=TRUE,0,IF(M34=Listenvorgaben!$C$3,VLOOKUP(E34,'VMA Tabelle'!$A$5:$C$245,2,FALSE),IF(OR(M34&gt;0,H34&gt;0),VLOOKUP(E34,'VMA Tabelle'!$A$5:$C$245,3,FALSE),0)))</f>
        <v>0</v>
      </c>
      <c r="O34" s="8">
        <f>IF(E34&gt;0,0,IF(M34=Listenvorgaben!$C$3,28,IF(OR(M34&gt;Listenvorgaben!$C$2,H34&gt;0),14,0)))</f>
        <v>0</v>
      </c>
      <c r="P34" s="8">
        <f>MIN(N34+O34,IF(I34&gt;0,IF(E34&gt;0,VLOOKUP(E34,'VMA Tabelle'!A:C,2,0),28)*0.2,0)+IF(J34&gt;0,IF(E34&gt;0,VLOOKUP(E34,'VMA Tabelle'!A:C,2,0),28)*0.4,0)+IF(K34&gt;0,IF(E34&gt;0,VLOOKUP(E34,'VMA Tabelle'!A:C,2,0),28)*0.4,0))</f>
        <v>0</v>
      </c>
      <c r="Q34" s="9">
        <f>IF(L34&gt;0,IF(E34&gt;0,VLOOKUP(E34,'VMA Tabelle'!A:D,3,0),20),0)</f>
        <v>0</v>
      </c>
      <c r="R34" s="14"/>
    </row>
    <row r="35" spans="1:18" x14ac:dyDescent="0.25">
      <c r="A35" s="51"/>
      <c r="B35" s="52"/>
      <c r="C35" s="53"/>
      <c r="D35" s="52"/>
      <c r="E35" s="52"/>
      <c r="F35" s="52"/>
      <c r="G35" s="54"/>
      <c r="H35" s="55"/>
      <c r="I35" s="55"/>
      <c r="J35" s="55"/>
      <c r="K35" s="55"/>
      <c r="L35" s="56"/>
      <c r="M35" s="4">
        <f t="shared" si="0"/>
        <v>0</v>
      </c>
      <c r="N35" s="8">
        <f>IF(ISNA(VLOOKUP(E35,'VMA Tabelle'!$A$5:$C$245,3,FALSE))=TRUE,0,IF(M35=Listenvorgaben!$C$3,VLOOKUP(E35,'VMA Tabelle'!$A$5:$C$245,2,FALSE),IF(OR(M35&gt;0,H35&gt;0),VLOOKUP(E35,'VMA Tabelle'!$A$5:$C$245,3,FALSE),0)))</f>
        <v>0</v>
      </c>
      <c r="O35" s="8">
        <f>IF(E35&gt;0,0,IF(M35=Listenvorgaben!$C$3,28,IF(OR(M35&gt;Listenvorgaben!$C$2,H35&gt;0),14,0)))</f>
        <v>0</v>
      </c>
      <c r="P35" s="8">
        <f>MIN(N35+O35,IF(I35&gt;0,IF(E35&gt;0,VLOOKUP(E35,'VMA Tabelle'!A:C,2,0),28)*0.2,0)+IF(J35&gt;0,IF(E35&gt;0,VLOOKUP(E35,'VMA Tabelle'!A:C,2,0),28)*0.4,0)+IF(K35&gt;0,IF(E35&gt;0,VLOOKUP(E35,'VMA Tabelle'!A:C,2,0),28)*0.4,0))</f>
        <v>0</v>
      </c>
      <c r="Q35" s="9">
        <f>IF(L35&gt;0,IF(E35&gt;0,VLOOKUP(E35,'VMA Tabelle'!A:D,3,0),20),0)</f>
        <v>0</v>
      </c>
    </row>
    <row r="36" spans="1:18" x14ac:dyDescent="0.25">
      <c r="A36" s="84"/>
      <c r="M36" s="18" t="s">
        <v>5</v>
      </c>
      <c r="N36" s="19">
        <f>SUM(N9:N35)</f>
        <v>0</v>
      </c>
      <c r="O36" s="19">
        <f>SUM(O9:O35)</f>
        <v>0</v>
      </c>
      <c r="P36" s="19">
        <f>SUM(P9:P35)</f>
        <v>0</v>
      </c>
      <c r="Q36" s="19">
        <f>SUM(Q9:Q35)</f>
        <v>0</v>
      </c>
    </row>
    <row r="37" spans="1:18" x14ac:dyDescent="0.25">
      <c r="L37" s="20" t="s">
        <v>39</v>
      </c>
      <c r="M37" s="79">
        <v>1</v>
      </c>
      <c r="N37" s="19">
        <f>+N36*$M$37</f>
        <v>0</v>
      </c>
      <c r="O37" s="19">
        <f>+O36*$M$37</f>
        <v>0</v>
      </c>
      <c r="P37" s="21">
        <f>-SUM(P9:P34)</f>
        <v>0</v>
      </c>
      <c r="Q37" s="19">
        <f>+Q36</f>
        <v>0</v>
      </c>
    </row>
    <row r="38" spans="1:18" s="12" customFormat="1" ht="18.75" x14ac:dyDescent="0.3">
      <c r="A38" s="22"/>
      <c r="B38" s="23"/>
      <c r="C38" s="24"/>
      <c r="G38" s="25"/>
      <c r="M38" s="26"/>
      <c r="N38" s="26"/>
      <c r="O38" s="27"/>
      <c r="P38" s="28" t="s">
        <v>36</v>
      </c>
      <c r="Q38" s="29">
        <f>SUM(N37:Q37)</f>
        <v>0</v>
      </c>
    </row>
    <row r="40" spans="1:18" x14ac:dyDescent="0.25">
      <c r="M40" s="30" t="s">
        <v>40</v>
      </c>
      <c r="N40" s="31">
        <f>MIN(N37-N36,N36)</f>
        <v>0</v>
      </c>
      <c r="O40" s="31">
        <f>MIN(O37-O36,O36)</f>
        <v>0</v>
      </c>
      <c r="P40" s="31"/>
      <c r="Q40" s="32">
        <f>MIN(N40+O40,Q38)</f>
        <v>0</v>
      </c>
    </row>
    <row r="41" spans="1:18" x14ac:dyDescent="0.25">
      <c r="M41" s="33" t="s">
        <v>41</v>
      </c>
      <c r="N41" s="34">
        <f>IF((N37-N36-N40)&gt;0,(N37-N36-N40),0)</f>
        <v>0</v>
      </c>
      <c r="O41" s="34">
        <f>IF((O37-O36-O40)&gt;0,(O37-O36-O40),0)</f>
        <v>0</v>
      </c>
      <c r="Q41" s="32">
        <f>MIN(N41+O41,Q38-Q40)</f>
        <v>0</v>
      </c>
    </row>
  </sheetData>
  <sheetProtection insertRows="0"/>
  <dataValidations count="3">
    <dataValidation type="textLength" errorStyle="information" allowBlank="1" showInputMessage="1" showErrorMessage="1" error="Sie müssen die Initialien zwei bis dreistellig eingeben." prompt="Bitte hier die Initalien eingeben: Max Schulze = MS" sqref="M3:M4">
      <formula1>2</formula1>
      <formula2>3</formula2>
    </dataValidation>
    <dataValidation errorStyle="information" allowBlank="1" showInputMessage="1" showErrorMessage="1" error="Sie müssen die Initialien zwei bis dreistellig eingeben." prompt="Bitte hier die Initalien eingeben: Max Schulze = MS" sqref="F5:F6"/>
    <dataValidation type="list" allowBlank="1" showInputMessage="1" showErrorMessage="1" sqref="E36:E1048576">
      <formula1>#REF!</formula1>
    </dataValidation>
  </dataValidations>
  <pageMargins left="0.25" right="0.25" top="0.73666666666666669" bottom="0.75" header="0.3" footer="0.3"/>
  <pageSetup paperSize="9" scale="67" fitToHeight="0" orientation="landscape" r:id="rId1"/>
  <headerFooter>
    <oddFooter>&amp;L&amp;8Dateiversion 1.0 - 11.09.2017&amp;C&amp;9www.gkk-steuerberatung.de&amp;R&amp;9Seite &amp;P/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'VMA Tabelle'!$A:$A</xm:f>
          </x14:formula1>
          <xm:sqref>E9:E35</xm:sqref>
        </x14:dataValidation>
        <x14:dataValidation type="list" allowBlank="1" showInputMessage="1" showErrorMessage="1">
          <x14:formula1>
            <xm:f>Listenvorgaben!E1:E12</xm:f>
          </x14:formula1>
          <xm:sqref>D5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view="pageLayout" zoomScaleNormal="80" workbookViewId="0">
      <selection activeCell="F3" sqref="F3"/>
    </sheetView>
  </sheetViews>
  <sheetFormatPr baseColWidth="10" defaultRowHeight="15" x14ac:dyDescent="0.25"/>
  <cols>
    <col min="1" max="1" width="8.140625" style="15" customWidth="1"/>
    <col min="2" max="2" width="6" style="10" customWidth="1"/>
    <col min="3" max="3" width="7" style="16" customWidth="1"/>
    <col min="4" max="4" width="23.42578125" style="10" customWidth="1"/>
    <col min="5" max="5" width="22" style="10" customWidth="1"/>
    <col min="6" max="6" width="19.140625" style="10" customWidth="1"/>
    <col min="7" max="7" width="31.5703125" style="17" customWidth="1"/>
    <col min="8" max="8" width="9.85546875" style="10" bestFit="1" customWidth="1"/>
    <col min="9" max="9" width="6.5703125" style="10" customWidth="1"/>
    <col min="10" max="10" width="7.7109375" style="10" bestFit="1" customWidth="1"/>
    <col min="11" max="11" width="7.5703125" style="10" customWidth="1"/>
    <col min="12" max="12" width="8.85546875" style="10" customWidth="1"/>
    <col min="13" max="13" width="9.140625" style="10" customWidth="1"/>
    <col min="14" max="15" width="11" style="34" bestFit="1" customWidth="1"/>
    <col min="16" max="17" width="11.42578125" style="34"/>
    <col min="18" max="16384" width="11.42578125" style="10"/>
  </cols>
  <sheetData>
    <row r="1" spans="1:18" ht="21.75" customHeight="1" x14ac:dyDescent="0.35">
      <c r="A1" s="80" t="s">
        <v>46</v>
      </c>
      <c r="B1" s="81"/>
      <c r="C1" s="82"/>
      <c r="D1" s="83"/>
      <c r="E1" s="81"/>
      <c r="F1" s="58" t="s">
        <v>47</v>
      </c>
      <c r="G1" s="10"/>
      <c r="H1" s="59"/>
      <c r="K1" s="58" t="str">
        <f>CONCATENATE('202006'!$M$3,'202006'!$D$3,'202006'!D5)</f>
        <v>202006</v>
      </c>
      <c r="L1" s="23"/>
      <c r="M1" s="23"/>
    </row>
    <row r="2" spans="1:18" ht="12.75" customHeight="1" x14ac:dyDescent="0.35">
      <c r="A2" s="57"/>
    </row>
    <row r="3" spans="1:18" s="11" customFormat="1" ht="27" customHeight="1" x14ac:dyDescent="0.25">
      <c r="C3" s="60" t="s">
        <v>9</v>
      </c>
      <c r="D3" s="69">
        <v>2020</v>
      </c>
      <c r="E3" s="62" t="s">
        <v>7</v>
      </c>
      <c r="F3" s="64"/>
      <c r="G3" s="77"/>
      <c r="H3" s="61"/>
      <c r="I3" s="61"/>
      <c r="J3" s="61"/>
      <c r="K3" s="62" t="s">
        <v>10</v>
      </c>
      <c r="L3" s="76"/>
      <c r="M3" s="6"/>
      <c r="N3" s="34"/>
    </row>
    <row r="4" spans="1:18" s="11" customFormat="1" ht="12.75" customHeight="1" x14ac:dyDescent="0.25">
      <c r="A4" s="60"/>
      <c r="B4" s="5"/>
      <c r="C4" s="61"/>
      <c r="D4" s="5"/>
      <c r="E4" s="62"/>
      <c r="F4" s="67"/>
      <c r="G4" s="68"/>
      <c r="H4" s="61"/>
      <c r="I4" s="61"/>
      <c r="J4" s="61"/>
      <c r="K4" s="62"/>
      <c r="L4" s="66"/>
      <c r="M4" s="6"/>
      <c r="N4" s="34"/>
    </row>
    <row r="5" spans="1:18" ht="26.25" customHeight="1" x14ac:dyDescent="0.25">
      <c r="C5" s="70" t="s">
        <v>8</v>
      </c>
      <c r="D5" s="71" t="s">
        <v>22</v>
      </c>
      <c r="E5" s="62" t="s">
        <v>38</v>
      </c>
      <c r="F5" s="65"/>
      <c r="G5" s="78"/>
      <c r="K5" s="18" t="s">
        <v>45</v>
      </c>
      <c r="L5" s="76"/>
    </row>
    <row r="6" spans="1:18" ht="12.75" customHeight="1" x14ac:dyDescent="0.25">
      <c r="E6" s="62"/>
      <c r="F6" s="7"/>
    </row>
    <row r="7" spans="1:18" s="12" customFormat="1" ht="18.75" x14ac:dyDescent="0.3">
      <c r="A7" s="22"/>
      <c r="B7" s="23" t="s">
        <v>42</v>
      </c>
      <c r="C7" s="24"/>
      <c r="G7" s="25"/>
      <c r="L7" s="10"/>
      <c r="M7" s="10"/>
      <c r="N7" s="63"/>
      <c r="O7" s="63"/>
      <c r="P7" s="63"/>
      <c r="Q7" s="63"/>
    </row>
    <row r="8" spans="1:18" s="13" customFormat="1" ht="63" customHeight="1" x14ac:dyDescent="0.25">
      <c r="A8" s="73" t="s">
        <v>6</v>
      </c>
      <c r="B8" s="72" t="s">
        <v>2</v>
      </c>
      <c r="C8" s="72" t="s">
        <v>3</v>
      </c>
      <c r="D8" s="72" t="s">
        <v>1</v>
      </c>
      <c r="E8" s="72" t="s">
        <v>12</v>
      </c>
      <c r="F8" s="72" t="s">
        <v>44</v>
      </c>
      <c r="G8" s="72" t="s">
        <v>0</v>
      </c>
      <c r="H8" s="75" t="s">
        <v>35</v>
      </c>
      <c r="I8" s="75" t="s">
        <v>30</v>
      </c>
      <c r="J8" s="75" t="s">
        <v>31</v>
      </c>
      <c r="K8" s="75" t="s">
        <v>32</v>
      </c>
      <c r="L8" s="75" t="s">
        <v>43</v>
      </c>
      <c r="M8" s="72" t="s">
        <v>4</v>
      </c>
      <c r="N8" s="72" t="s">
        <v>33</v>
      </c>
      <c r="O8" s="72" t="s">
        <v>34</v>
      </c>
      <c r="P8" s="72" t="s">
        <v>29</v>
      </c>
      <c r="Q8" s="74" t="s">
        <v>37</v>
      </c>
    </row>
    <row r="9" spans="1:18" x14ac:dyDescent="0.25">
      <c r="A9" s="35"/>
      <c r="B9" s="36"/>
      <c r="C9" s="37"/>
      <c r="D9" s="38"/>
      <c r="E9" s="38"/>
      <c r="F9" s="39"/>
      <c r="G9" s="39"/>
      <c r="H9" s="40"/>
      <c r="I9" s="40"/>
      <c r="J9" s="40"/>
      <c r="K9" s="40"/>
      <c r="L9" s="41"/>
      <c r="M9" s="4">
        <f>+C9-B9</f>
        <v>0</v>
      </c>
      <c r="N9" s="8">
        <f>IF(ISNA(VLOOKUP(E9,'VMA Tabelle'!$A$5:$C$245,3,FALSE))=TRUE,0,IF(M9=Listenvorgaben!$C$3,VLOOKUP(E9,'VMA Tabelle'!$A$5:$C$245,2,FALSE),IF(OR(M9&gt;0,H9&gt;0),VLOOKUP(E9,'VMA Tabelle'!$A$5:$C$245,3,FALSE),0)))</f>
        <v>0</v>
      </c>
      <c r="O9" s="8">
        <f>IF(E9&gt;0,0,IF(M9=Listenvorgaben!$C$3,28,IF(OR(M9&gt;Listenvorgaben!$C$2,H9&gt;0),14,0)))</f>
        <v>0</v>
      </c>
      <c r="P9" s="8">
        <f>MIN(N9+O9,IF(I9&gt;0,IF(E9&gt;0,VLOOKUP(E9,'VMA Tabelle'!A:C,2,0),28)*0.2,0)+IF(J9&gt;0,IF(E9&gt;0,VLOOKUP(E9,'VMA Tabelle'!A:C,2,0),28)*0.4,0)+IF(K9&gt;0,IF(E9&gt;0,VLOOKUP(E9,'VMA Tabelle'!A:C,2,0),28)*0.4,0))</f>
        <v>0</v>
      </c>
      <c r="Q9" s="9">
        <f>IF(L9&gt;0,IF(E9&gt;0,VLOOKUP(E9,'VMA Tabelle'!A:D,3,0),20),0)</f>
        <v>0</v>
      </c>
      <c r="R9" s="14"/>
    </row>
    <row r="10" spans="1:18" x14ac:dyDescent="0.25">
      <c r="A10" s="42"/>
      <c r="B10" s="44"/>
      <c r="C10" s="44"/>
      <c r="D10" s="43"/>
      <c r="E10" s="43"/>
      <c r="F10" s="43"/>
      <c r="G10" s="45"/>
      <c r="H10" s="46"/>
      <c r="I10" s="46"/>
      <c r="J10" s="46"/>
      <c r="K10" s="46"/>
      <c r="L10" s="47"/>
      <c r="M10" s="4">
        <f t="shared" ref="M10:M35" si="0">+C10-B10</f>
        <v>0</v>
      </c>
      <c r="N10" s="8">
        <f>IF(ISNA(VLOOKUP(E10,'VMA Tabelle'!$A$5:$C$245,3,FALSE))=TRUE,0,IF(M10=Listenvorgaben!$C$3,VLOOKUP(E10,'VMA Tabelle'!$A$5:$C$245,2,FALSE),IF(OR(M10&gt;0,H10&gt;0),VLOOKUP(E10,'VMA Tabelle'!$A$5:$C$245,3,FALSE),0)))</f>
        <v>0</v>
      </c>
      <c r="O10" s="8">
        <f>IF(E10&gt;0,0,IF(M10=Listenvorgaben!$C$3,28,IF(OR(M10&gt;Listenvorgaben!$C$2,H10&gt;0),14,0)))</f>
        <v>0</v>
      </c>
      <c r="P10" s="8">
        <f>MIN(N10+O10,IF(I10&gt;0,IF(E10&gt;0,VLOOKUP(E10,'VMA Tabelle'!A:C,2,0),28)*0.2,0)+IF(J10&gt;0,IF(E10&gt;0,VLOOKUP(E10,'VMA Tabelle'!A:C,2,0),28)*0.4,0)+IF(K10&gt;0,IF(E10&gt;0,VLOOKUP(E10,'VMA Tabelle'!A:C,2,0),28)*0.4,0))</f>
        <v>0</v>
      </c>
      <c r="Q10" s="9">
        <f>IF(L10&gt;0,IF(E10&gt;0,VLOOKUP(E10,'VMA Tabelle'!A:D,3,0),20),0)</f>
        <v>0</v>
      </c>
      <c r="R10" s="14"/>
    </row>
    <row r="11" spans="1:18" x14ac:dyDescent="0.25">
      <c r="A11" s="42"/>
      <c r="B11" s="44"/>
      <c r="C11" s="44"/>
      <c r="D11" s="43"/>
      <c r="E11" s="43"/>
      <c r="F11" s="43"/>
      <c r="G11" s="45"/>
      <c r="H11" s="49"/>
      <c r="I11" s="49"/>
      <c r="J11" s="49"/>
      <c r="K11" s="49"/>
      <c r="L11" s="50"/>
      <c r="M11" s="4">
        <f t="shared" si="0"/>
        <v>0</v>
      </c>
      <c r="N11" s="8">
        <f>IF(ISNA(VLOOKUP(E11,'VMA Tabelle'!$A$5:$C$245,3,FALSE))=TRUE,0,IF(M11=Listenvorgaben!$C$3,VLOOKUP(E11,'VMA Tabelle'!$A$5:$C$245,2,FALSE),IF(OR(M11&gt;0,H11&gt;0),VLOOKUP(E11,'VMA Tabelle'!$A$5:$C$245,3,FALSE),0)))</f>
        <v>0</v>
      </c>
      <c r="O11" s="8">
        <f>IF(E11&gt;0,0,IF(M11=Listenvorgaben!$C$3,28,IF(OR(M11&gt;Listenvorgaben!$C$2,H11&gt;0),14,0)))</f>
        <v>0</v>
      </c>
      <c r="P11" s="8">
        <f>MIN(N11+O11,IF(I11&gt;0,IF(E11&gt;0,VLOOKUP(E11,'VMA Tabelle'!A:C,2,0),28)*0.2,0)+IF(J11&gt;0,IF(E11&gt;0,VLOOKUP(E11,'VMA Tabelle'!A:C,2,0),28)*0.4,0)+IF(K11&gt;0,IF(E11&gt;0,VLOOKUP(E11,'VMA Tabelle'!A:C,2,0),28)*0.4,0))</f>
        <v>0</v>
      </c>
      <c r="Q11" s="9">
        <f>IF(L11&gt;0,IF(E11&gt;0,VLOOKUP(E11,'VMA Tabelle'!A:D,3,0),20),0)</f>
        <v>0</v>
      </c>
      <c r="R11" s="14"/>
    </row>
    <row r="12" spans="1:18" x14ac:dyDescent="0.25">
      <c r="A12" s="42"/>
      <c r="B12" s="44"/>
      <c r="C12" s="44"/>
      <c r="D12" s="43"/>
      <c r="E12" s="43"/>
      <c r="F12" s="43"/>
      <c r="G12" s="45"/>
      <c r="H12" s="46"/>
      <c r="I12" s="46"/>
      <c r="J12" s="46"/>
      <c r="K12" s="46"/>
      <c r="L12" s="47"/>
      <c r="M12" s="4">
        <f t="shared" si="0"/>
        <v>0</v>
      </c>
      <c r="N12" s="8">
        <f>IF(ISNA(VLOOKUP(E12,'VMA Tabelle'!$A$5:$C$245,3,FALSE))=TRUE,0,IF(M12=Listenvorgaben!$C$3,VLOOKUP(E12,'VMA Tabelle'!$A$5:$C$245,2,FALSE),IF(OR(M12&gt;0,H12&gt;0),VLOOKUP(E12,'VMA Tabelle'!$A$5:$C$245,3,FALSE),0)))</f>
        <v>0</v>
      </c>
      <c r="O12" s="8">
        <f>IF(E12&gt;0,0,IF(M12=Listenvorgaben!$C$3,28,IF(OR(M12&gt;Listenvorgaben!$C$2,H12&gt;0),14,0)))</f>
        <v>0</v>
      </c>
      <c r="P12" s="8">
        <f>MIN(N12+O12,IF(I12&gt;0,IF(E12&gt;0,VLOOKUP(E12,'VMA Tabelle'!A:C,2,0),28)*0.2,0)+IF(J12&gt;0,IF(E12&gt;0,VLOOKUP(E12,'VMA Tabelle'!A:C,2,0),28)*0.4,0)+IF(K12&gt;0,IF(E12&gt;0,VLOOKUP(E12,'VMA Tabelle'!A:C,2,0),28)*0.4,0))</f>
        <v>0</v>
      </c>
      <c r="Q12" s="9">
        <f>IF(L12&gt;0,IF(E12&gt;0,VLOOKUP(E12,'VMA Tabelle'!A:D,3,0),20),0)</f>
        <v>0</v>
      </c>
      <c r="R12" s="14"/>
    </row>
    <row r="13" spans="1:18" x14ac:dyDescent="0.25">
      <c r="A13" s="42"/>
      <c r="B13" s="44"/>
      <c r="C13" s="44"/>
      <c r="D13" s="43"/>
      <c r="E13" s="43"/>
      <c r="F13" s="43"/>
      <c r="G13" s="45"/>
      <c r="H13" s="46"/>
      <c r="I13" s="46"/>
      <c r="J13" s="46"/>
      <c r="K13" s="46"/>
      <c r="L13" s="47"/>
      <c r="M13" s="4">
        <f t="shared" si="0"/>
        <v>0</v>
      </c>
      <c r="N13" s="8">
        <f>IF(ISNA(VLOOKUP(E13,'VMA Tabelle'!$A$5:$C$245,3,FALSE))=TRUE,0,IF(M13=Listenvorgaben!$C$3,VLOOKUP(E13,'VMA Tabelle'!$A$5:$C$245,2,FALSE),IF(OR(M13&gt;0,H13&gt;0),VLOOKUP(E13,'VMA Tabelle'!$A$5:$C$245,3,FALSE),0)))</f>
        <v>0</v>
      </c>
      <c r="O13" s="8">
        <f>IF(E13&gt;0,0,IF(M13=Listenvorgaben!$C$3,28,IF(OR(M13&gt;Listenvorgaben!$C$2,H13&gt;0),14,0)))</f>
        <v>0</v>
      </c>
      <c r="P13" s="8">
        <f>MIN(N13+O13,IF(I13&gt;0,IF(E13&gt;0,VLOOKUP(E13,'VMA Tabelle'!A:C,2,0),28)*0.2,0)+IF(J13&gt;0,IF(E13&gt;0,VLOOKUP(E13,'VMA Tabelle'!A:C,2,0),28)*0.4,0)+IF(K13&gt;0,IF(E13&gt;0,VLOOKUP(E13,'VMA Tabelle'!A:C,2,0),28)*0.4,0))</f>
        <v>0</v>
      </c>
      <c r="Q13" s="9">
        <f>IF(L13&gt;0,IF(E13&gt;0,VLOOKUP(E13,'VMA Tabelle'!A:D,3,0),20),0)</f>
        <v>0</v>
      </c>
      <c r="R13" s="14"/>
    </row>
    <row r="14" spans="1:18" x14ac:dyDescent="0.25">
      <c r="A14" s="42"/>
      <c r="B14" s="44"/>
      <c r="C14" s="44"/>
      <c r="D14" s="43"/>
      <c r="E14" s="43"/>
      <c r="F14" s="43"/>
      <c r="G14" s="45"/>
      <c r="H14" s="46"/>
      <c r="I14" s="46"/>
      <c r="J14" s="46"/>
      <c r="K14" s="46"/>
      <c r="L14" s="47"/>
      <c r="M14" s="4">
        <f t="shared" si="0"/>
        <v>0</v>
      </c>
      <c r="N14" s="8">
        <f>IF(ISNA(VLOOKUP(E14,'VMA Tabelle'!$A$5:$C$245,3,FALSE))=TRUE,0,IF(M14=Listenvorgaben!$C$3,VLOOKUP(E14,'VMA Tabelle'!$A$5:$C$245,2,FALSE),IF(OR(M14&gt;0,H14&gt;0),VLOOKUP(E14,'VMA Tabelle'!$A$5:$C$245,3,FALSE),0)))</f>
        <v>0</v>
      </c>
      <c r="O14" s="8">
        <f>IF(E14&gt;0,0,IF(M14=Listenvorgaben!$C$3,28,IF(OR(M14&gt;Listenvorgaben!$C$2,H14&gt;0),14,0)))</f>
        <v>0</v>
      </c>
      <c r="P14" s="8">
        <f>MIN(N14+O14,IF(I14&gt;0,IF(E14&gt;0,VLOOKUP(E14,'VMA Tabelle'!A:C,2,0),28)*0.2,0)+IF(J14&gt;0,IF(E14&gt;0,VLOOKUP(E14,'VMA Tabelle'!A:C,2,0),28)*0.4,0)+IF(K14&gt;0,IF(E14&gt;0,VLOOKUP(E14,'VMA Tabelle'!A:C,2,0),28)*0.4,0))</f>
        <v>0</v>
      </c>
      <c r="Q14" s="9">
        <f>IF(L14&gt;0,IF(E14&gt;0,VLOOKUP(E14,'VMA Tabelle'!A:D,3,0),20),0)</f>
        <v>0</v>
      </c>
      <c r="R14" s="14"/>
    </row>
    <row r="15" spans="1:18" x14ac:dyDescent="0.25">
      <c r="A15" s="42"/>
      <c r="B15" s="44"/>
      <c r="C15" s="44"/>
      <c r="D15" s="43"/>
      <c r="E15" s="43"/>
      <c r="F15" s="43"/>
      <c r="G15" s="45"/>
      <c r="H15" s="46"/>
      <c r="I15" s="46"/>
      <c r="J15" s="46"/>
      <c r="K15" s="46"/>
      <c r="L15" s="47"/>
      <c r="M15" s="4">
        <f t="shared" si="0"/>
        <v>0</v>
      </c>
      <c r="N15" s="8">
        <f>IF(ISNA(VLOOKUP(E15,'VMA Tabelle'!$A$5:$C$245,3,FALSE))=TRUE,0,IF(M15=Listenvorgaben!$C$3,VLOOKUP(E15,'VMA Tabelle'!$A$5:$C$245,2,FALSE),IF(OR(M15&gt;0,H15&gt;0),VLOOKUP(E15,'VMA Tabelle'!$A$5:$C$245,3,FALSE),0)))</f>
        <v>0</v>
      </c>
      <c r="O15" s="8">
        <f>IF(E15&gt;0,0,IF(M15=Listenvorgaben!$C$3,28,IF(OR(M15&gt;Listenvorgaben!$C$2,H15&gt;0),14,0)))</f>
        <v>0</v>
      </c>
      <c r="P15" s="8">
        <f>MIN(N15+O15,IF(I15&gt;0,IF(E15&gt;0,VLOOKUP(E15,'VMA Tabelle'!A:C,2,0),28)*0.2,0)+IF(J15&gt;0,IF(E15&gt;0,VLOOKUP(E15,'VMA Tabelle'!A:C,2,0),28)*0.4,0)+IF(K15&gt;0,IF(E15&gt;0,VLOOKUP(E15,'VMA Tabelle'!A:C,2,0),28)*0.4,0))</f>
        <v>0</v>
      </c>
      <c r="Q15" s="9">
        <f>IF(L15&gt;0,IF(E15&gt;0,VLOOKUP(E15,'VMA Tabelle'!A:D,3,0),20),0)</f>
        <v>0</v>
      </c>
      <c r="R15" s="14"/>
    </row>
    <row r="16" spans="1:18" x14ac:dyDescent="0.25">
      <c r="A16" s="42"/>
      <c r="B16" s="43"/>
      <c r="C16" s="44"/>
      <c r="D16" s="43"/>
      <c r="E16" s="43"/>
      <c r="F16" s="43"/>
      <c r="G16" s="48"/>
      <c r="H16" s="49"/>
      <c r="I16" s="49"/>
      <c r="J16" s="49"/>
      <c r="K16" s="49"/>
      <c r="L16" s="50"/>
      <c r="M16" s="4">
        <f t="shared" si="0"/>
        <v>0</v>
      </c>
      <c r="N16" s="8">
        <f>IF(ISNA(VLOOKUP(E16,'VMA Tabelle'!$A$5:$C$245,3,FALSE))=TRUE,0,IF(M16=Listenvorgaben!$C$3,VLOOKUP(E16,'VMA Tabelle'!$A$5:$C$245,2,FALSE),IF(OR(M16&gt;0,H16&gt;0),VLOOKUP(E16,'VMA Tabelle'!$A$5:$C$245,3,FALSE),0)))</f>
        <v>0</v>
      </c>
      <c r="O16" s="8">
        <f>IF(E16&gt;0,0,IF(M16=Listenvorgaben!$C$3,28,IF(OR(M16&gt;Listenvorgaben!$C$2,H16&gt;0),14,0)))</f>
        <v>0</v>
      </c>
      <c r="P16" s="8">
        <f>MIN(N16+O16,IF(I16&gt;0,IF(E16&gt;0,VLOOKUP(E16,'VMA Tabelle'!A:C,2,0),28)*0.2,0)+IF(J16&gt;0,IF(E16&gt;0,VLOOKUP(E16,'VMA Tabelle'!A:C,2,0),28)*0.4,0)+IF(K16&gt;0,IF(E16&gt;0,VLOOKUP(E16,'VMA Tabelle'!A:C,2,0),28)*0.4,0))</f>
        <v>0</v>
      </c>
      <c r="Q16" s="9">
        <f>IF(L16&gt;0,IF(E16&gt;0,VLOOKUP(E16,'VMA Tabelle'!A:D,3,0),20),0)</f>
        <v>0</v>
      </c>
      <c r="R16" s="14"/>
    </row>
    <row r="17" spans="1:18" x14ac:dyDescent="0.25">
      <c r="A17" s="42"/>
      <c r="B17" s="43"/>
      <c r="C17" s="44"/>
      <c r="D17" s="43"/>
      <c r="E17" s="43"/>
      <c r="F17" s="43"/>
      <c r="G17" s="48"/>
      <c r="H17" s="49"/>
      <c r="I17" s="49"/>
      <c r="J17" s="49"/>
      <c r="K17" s="49"/>
      <c r="L17" s="50"/>
      <c r="M17" s="4">
        <f t="shared" si="0"/>
        <v>0</v>
      </c>
      <c r="N17" s="8">
        <f>IF(ISNA(VLOOKUP(E17,'VMA Tabelle'!$A$5:$C$245,3,FALSE))=TRUE,0,IF(M17=Listenvorgaben!$C$3,VLOOKUP(E17,'VMA Tabelle'!$A$5:$C$245,2,FALSE),IF(OR(M17&gt;0,H17&gt;0),VLOOKUP(E17,'VMA Tabelle'!$A$5:$C$245,3,FALSE),0)))</f>
        <v>0</v>
      </c>
      <c r="O17" s="8">
        <f>IF(E17&gt;0,0,IF(M17=Listenvorgaben!$C$3,28,IF(OR(M17&gt;Listenvorgaben!$C$2,H17&gt;0),14,0)))</f>
        <v>0</v>
      </c>
      <c r="P17" s="8">
        <f>MIN(N17+O17,IF(I17&gt;0,IF(E17&gt;0,VLOOKUP(E17,'VMA Tabelle'!A:C,2,0),28)*0.2,0)+IF(J17&gt;0,IF(E17&gt;0,VLOOKUP(E17,'VMA Tabelle'!A:C,2,0),28)*0.4,0)+IF(K17&gt;0,IF(E17&gt;0,VLOOKUP(E17,'VMA Tabelle'!A:C,2,0),28)*0.4,0))</f>
        <v>0</v>
      </c>
      <c r="Q17" s="9">
        <f>IF(L17&gt;0,IF(E17&gt;0,VLOOKUP(E17,'VMA Tabelle'!A:D,3,0),20),0)</f>
        <v>0</v>
      </c>
      <c r="R17" s="14"/>
    </row>
    <row r="18" spans="1:18" x14ac:dyDescent="0.25">
      <c r="A18" s="42"/>
      <c r="B18" s="44"/>
      <c r="C18" s="44"/>
      <c r="D18" s="43"/>
      <c r="E18" s="43"/>
      <c r="F18" s="43"/>
      <c r="G18" s="45"/>
      <c r="H18" s="46"/>
      <c r="I18" s="46"/>
      <c r="J18" s="46"/>
      <c r="K18" s="46"/>
      <c r="L18" s="47"/>
      <c r="M18" s="4">
        <f t="shared" si="0"/>
        <v>0</v>
      </c>
      <c r="N18" s="8">
        <f>IF(ISNA(VLOOKUP(E18,'VMA Tabelle'!$A$5:$C$245,3,FALSE))=TRUE,0,IF(M18=Listenvorgaben!$C$3,VLOOKUP(E18,'VMA Tabelle'!$A$5:$C$245,2,FALSE),IF(OR(M18&gt;0,H18&gt;0),VLOOKUP(E18,'VMA Tabelle'!$A$5:$C$245,3,FALSE),0)))</f>
        <v>0</v>
      </c>
      <c r="O18" s="8">
        <f>IF(E18&gt;0,0,IF(M18=Listenvorgaben!$C$3,28,IF(OR(M18&gt;Listenvorgaben!$C$2,H18&gt;0),14,0)))</f>
        <v>0</v>
      </c>
      <c r="P18" s="8">
        <f>MIN(N18+O18,IF(I18&gt;0,IF(E18&gt;0,VLOOKUP(E18,'VMA Tabelle'!A:C,2,0),28)*0.2,0)+IF(J18&gt;0,IF(E18&gt;0,VLOOKUP(E18,'VMA Tabelle'!A:C,2,0),28)*0.4,0)+IF(K18&gt;0,IF(E18&gt;0,VLOOKUP(E18,'VMA Tabelle'!A:C,2,0),28)*0.4,0))</f>
        <v>0</v>
      </c>
      <c r="Q18" s="9">
        <f>IF(L18&gt;0,IF(E18&gt;0,VLOOKUP(E18,'VMA Tabelle'!A:D,3,0),20),0)</f>
        <v>0</v>
      </c>
      <c r="R18" s="14"/>
    </row>
    <row r="19" spans="1:18" x14ac:dyDescent="0.25">
      <c r="A19" s="42"/>
      <c r="B19" s="43"/>
      <c r="C19" s="44"/>
      <c r="D19" s="43"/>
      <c r="E19" s="43"/>
      <c r="F19" s="43"/>
      <c r="G19" s="48"/>
      <c r="H19" s="49"/>
      <c r="I19" s="49"/>
      <c r="J19" s="49"/>
      <c r="K19" s="49"/>
      <c r="L19" s="50"/>
      <c r="M19" s="4">
        <f t="shared" si="0"/>
        <v>0</v>
      </c>
      <c r="N19" s="8">
        <f>IF(ISNA(VLOOKUP(E19,'VMA Tabelle'!$A$5:$C$245,3,FALSE))=TRUE,0,IF(M19=Listenvorgaben!$C$3,VLOOKUP(E19,'VMA Tabelle'!$A$5:$C$245,2,FALSE),IF(OR(M19&gt;0,H19&gt;0),VLOOKUP(E19,'VMA Tabelle'!$A$5:$C$245,3,FALSE),0)))</f>
        <v>0</v>
      </c>
      <c r="O19" s="8">
        <f>IF(E19&gt;0,0,IF(M19=Listenvorgaben!$C$3,28,IF(OR(M19&gt;Listenvorgaben!$C$2,H19&gt;0),14,0)))</f>
        <v>0</v>
      </c>
      <c r="P19" s="8">
        <f>MIN(N19+O19,IF(I19&gt;0,IF(E19&gt;0,VLOOKUP(E19,'VMA Tabelle'!A:C,2,0),28)*0.2,0)+IF(J19&gt;0,IF(E19&gt;0,VLOOKUP(E19,'VMA Tabelle'!A:C,2,0),28)*0.4,0)+IF(K19&gt;0,IF(E19&gt;0,VLOOKUP(E19,'VMA Tabelle'!A:C,2,0),28)*0.4,0))</f>
        <v>0</v>
      </c>
      <c r="Q19" s="9">
        <f>IF(L19&gt;0,IF(E19&gt;0,VLOOKUP(E19,'VMA Tabelle'!A:D,3,0),20),0)</f>
        <v>0</v>
      </c>
      <c r="R19" s="14"/>
    </row>
    <row r="20" spans="1:18" x14ac:dyDescent="0.25">
      <c r="A20" s="42"/>
      <c r="B20" s="44"/>
      <c r="C20" s="44"/>
      <c r="D20" s="43"/>
      <c r="E20" s="43"/>
      <c r="F20" s="43"/>
      <c r="G20" s="48"/>
      <c r="H20" s="49"/>
      <c r="I20" s="49"/>
      <c r="J20" s="49"/>
      <c r="K20" s="49"/>
      <c r="L20" s="50"/>
      <c r="M20" s="4">
        <f t="shared" si="0"/>
        <v>0</v>
      </c>
      <c r="N20" s="8">
        <f>IF(ISNA(VLOOKUP(E20,'VMA Tabelle'!$A$5:$C$245,3,FALSE))=TRUE,0,IF(M20=Listenvorgaben!$C$3,VLOOKUP(E20,'VMA Tabelle'!$A$5:$C$245,2,FALSE),IF(OR(M20&gt;0,H20&gt;0),VLOOKUP(E20,'VMA Tabelle'!$A$5:$C$245,3,FALSE),0)))</f>
        <v>0</v>
      </c>
      <c r="O20" s="8">
        <f>IF(E20&gt;0,0,IF(M20=Listenvorgaben!$C$3,28,IF(OR(M20&gt;Listenvorgaben!$C$2,H20&gt;0),14,0)))</f>
        <v>0</v>
      </c>
      <c r="P20" s="8">
        <f>MIN(N20+O20,IF(I20&gt;0,IF(E20&gt;0,VLOOKUP(E20,'VMA Tabelle'!A:C,2,0),28)*0.2,0)+IF(J20&gt;0,IF(E20&gt;0,VLOOKUP(E20,'VMA Tabelle'!A:C,2,0),28)*0.4,0)+IF(K20&gt;0,IF(E20&gt;0,VLOOKUP(E20,'VMA Tabelle'!A:C,2,0),28)*0.4,0))</f>
        <v>0</v>
      </c>
      <c r="Q20" s="9">
        <f>IF(L20&gt;0,IF(E20&gt;0,VLOOKUP(E20,'VMA Tabelle'!A:D,3,0),20),0)</f>
        <v>0</v>
      </c>
      <c r="R20" s="14"/>
    </row>
    <row r="21" spans="1:18" x14ac:dyDescent="0.25">
      <c r="A21" s="42"/>
      <c r="B21" s="44"/>
      <c r="C21" s="44"/>
      <c r="D21" s="43"/>
      <c r="E21" s="43"/>
      <c r="F21" s="43"/>
      <c r="G21" s="48"/>
      <c r="H21" s="49"/>
      <c r="I21" s="49"/>
      <c r="J21" s="49"/>
      <c r="K21" s="49"/>
      <c r="L21" s="50"/>
      <c r="M21" s="4">
        <f t="shared" si="0"/>
        <v>0</v>
      </c>
      <c r="N21" s="8">
        <f>IF(ISNA(VLOOKUP(E21,'VMA Tabelle'!$A$5:$C$245,3,FALSE))=TRUE,0,IF(M21=Listenvorgaben!$C$3,VLOOKUP(E21,'VMA Tabelle'!$A$5:$C$245,2,FALSE),IF(OR(M21&gt;0,H21&gt;0),VLOOKUP(E21,'VMA Tabelle'!$A$5:$C$245,3,FALSE),0)))</f>
        <v>0</v>
      </c>
      <c r="O21" s="8">
        <f>IF(E21&gt;0,0,IF(M21=Listenvorgaben!$C$3,28,IF(OR(M21&gt;Listenvorgaben!$C$2,H21&gt;0),14,0)))</f>
        <v>0</v>
      </c>
      <c r="P21" s="8">
        <f>MIN(N21+O21,IF(I21&gt;0,IF(E21&gt;0,VLOOKUP(E21,'VMA Tabelle'!A:C,2,0),28)*0.2,0)+IF(J21&gt;0,IF(E21&gt;0,VLOOKUP(E21,'VMA Tabelle'!A:C,2,0),28)*0.4,0)+IF(K21&gt;0,IF(E21&gt;0,VLOOKUP(E21,'VMA Tabelle'!A:C,2,0),28)*0.4,0))</f>
        <v>0</v>
      </c>
      <c r="Q21" s="9">
        <f>IF(L21&gt;0,IF(E21&gt;0,VLOOKUP(E21,'VMA Tabelle'!A:D,3,0),20),0)</f>
        <v>0</v>
      </c>
      <c r="R21" s="14"/>
    </row>
    <row r="22" spans="1:18" x14ac:dyDescent="0.25">
      <c r="A22" s="42"/>
      <c r="B22" s="44"/>
      <c r="C22" s="44"/>
      <c r="D22" s="43"/>
      <c r="E22" s="43"/>
      <c r="F22" s="43"/>
      <c r="G22" s="48"/>
      <c r="H22" s="49"/>
      <c r="I22" s="49"/>
      <c r="J22" s="49"/>
      <c r="K22" s="49"/>
      <c r="L22" s="50"/>
      <c r="M22" s="4">
        <f t="shared" si="0"/>
        <v>0</v>
      </c>
      <c r="N22" s="8">
        <f>IF(ISNA(VLOOKUP(E22,'VMA Tabelle'!$A$5:$C$245,3,FALSE))=TRUE,0,IF(M22=Listenvorgaben!$C$3,VLOOKUP(E22,'VMA Tabelle'!$A$5:$C$245,2,FALSE),IF(OR(M22&gt;0,H22&gt;0),VLOOKUP(E22,'VMA Tabelle'!$A$5:$C$245,3,FALSE),0)))</f>
        <v>0</v>
      </c>
      <c r="O22" s="8">
        <f>IF(E22&gt;0,0,IF(M22=Listenvorgaben!$C$3,28,IF(OR(M22&gt;Listenvorgaben!$C$2,H22&gt;0),14,0)))</f>
        <v>0</v>
      </c>
      <c r="P22" s="8">
        <f>MIN(N22+O22,IF(I22&gt;0,IF(E22&gt;0,VLOOKUP(E22,'VMA Tabelle'!A:C,2,0),28)*0.2,0)+IF(J22&gt;0,IF(E22&gt;0,VLOOKUP(E22,'VMA Tabelle'!A:C,2,0),28)*0.4,0)+IF(K22&gt;0,IF(E22&gt;0,VLOOKUP(E22,'VMA Tabelle'!A:C,2,0),28)*0.4,0))</f>
        <v>0</v>
      </c>
      <c r="Q22" s="9">
        <f>IF(L22&gt;0,IF(E22&gt;0,VLOOKUP(E22,'VMA Tabelle'!A:D,3,0),20),0)</f>
        <v>0</v>
      </c>
      <c r="R22" s="14"/>
    </row>
    <row r="23" spans="1:18" x14ac:dyDescent="0.25">
      <c r="A23" s="42"/>
      <c r="B23" s="43"/>
      <c r="C23" s="44"/>
      <c r="D23" s="43"/>
      <c r="E23" s="43"/>
      <c r="F23" s="43"/>
      <c r="G23" s="48"/>
      <c r="H23" s="49"/>
      <c r="I23" s="49"/>
      <c r="J23" s="49"/>
      <c r="K23" s="49"/>
      <c r="L23" s="50"/>
      <c r="M23" s="4">
        <f t="shared" si="0"/>
        <v>0</v>
      </c>
      <c r="N23" s="8">
        <f>IF(ISNA(VLOOKUP(E23,'VMA Tabelle'!$A$5:$C$245,3,FALSE))=TRUE,0,IF(M23=Listenvorgaben!$C$3,VLOOKUP(E23,'VMA Tabelle'!$A$5:$C$245,2,FALSE),IF(OR(M23&gt;0,H23&gt;0),VLOOKUP(E23,'VMA Tabelle'!$A$5:$C$245,3,FALSE),0)))</f>
        <v>0</v>
      </c>
      <c r="O23" s="8">
        <f>IF(E23&gt;0,0,IF(M23=Listenvorgaben!$C$3,28,IF(OR(M23&gt;Listenvorgaben!$C$2,H23&gt;0),14,0)))</f>
        <v>0</v>
      </c>
      <c r="P23" s="8">
        <f>MIN(N23+O23,IF(I23&gt;0,IF(E23&gt;0,VLOOKUP(E23,'VMA Tabelle'!A:C,2,0),28)*0.2,0)+IF(J23&gt;0,IF(E23&gt;0,VLOOKUP(E23,'VMA Tabelle'!A:C,2,0),28)*0.4,0)+IF(K23&gt;0,IF(E23&gt;0,VLOOKUP(E23,'VMA Tabelle'!A:C,2,0),28)*0.4,0))</f>
        <v>0</v>
      </c>
      <c r="Q23" s="9">
        <f>IF(L23&gt;0,IF(E23&gt;0,VLOOKUP(E23,'VMA Tabelle'!A:D,3,0),20),0)</f>
        <v>0</v>
      </c>
      <c r="R23" s="14"/>
    </row>
    <row r="24" spans="1:18" x14ac:dyDescent="0.25">
      <c r="A24" s="42"/>
      <c r="B24" s="43"/>
      <c r="C24" s="44"/>
      <c r="D24" s="43"/>
      <c r="E24" s="43"/>
      <c r="F24" s="43"/>
      <c r="G24" s="48"/>
      <c r="H24" s="49"/>
      <c r="I24" s="49"/>
      <c r="J24" s="49"/>
      <c r="K24" s="49"/>
      <c r="L24" s="50"/>
      <c r="M24" s="4">
        <f t="shared" si="0"/>
        <v>0</v>
      </c>
      <c r="N24" s="8">
        <f>IF(ISNA(VLOOKUP(E24,'VMA Tabelle'!$A$5:$C$245,3,FALSE))=TRUE,0,IF(M24=Listenvorgaben!$C$3,VLOOKUP(E24,'VMA Tabelle'!$A$5:$C$245,2,FALSE),IF(OR(M24&gt;0,H24&gt;0),VLOOKUP(E24,'VMA Tabelle'!$A$5:$C$245,3,FALSE),0)))</f>
        <v>0</v>
      </c>
      <c r="O24" s="8">
        <f>IF(E24&gt;0,0,IF(M24=Listenvorgaben!$C$3,28,IF(OR(M24&gt;Listenvorgaben!$C$2,H24&gt;0),14,0)))</f>
        <v>0</v>
      </c>
      <c r="P24" s="8">
        <f>MIN(N24+O24,IF(I24&gt;0,IF(E24&gt;0,VLOOKUP(E24,'VMA Tabelle'!A:C,2,0),28)*0.2,0)+IF(J24&gt;0,IF(E24&gt;0,VLOOKUP(E24,'VMA Tabelle'!A:C,2,0),28)*0.4,0)+IF(K24&gt;0,IF(E24&gt;0,VLOOKUP(E24,'VMA Tabelle'!A:C,2,0),28)*0.4,0))</f>
        <v>0</v>
      </c>
      <c r="Q24" s="9">
        <f>IF(L24&gt;0,IF(E24&gt;0,VLOOKUP(E24,'VMA Tabelle'!A:D,3,0),20),0)</f>
        <v>0</v>
      </c>
      <c r="R24" s="14"/>
    </row>
    <row r="25" spans="1:18" x14ac:dyDescent="0.25">
      <c r="A25" s="42"/>
      <c r="B25" s="43"/>
      <c r="C25" s="44"/>
      <c r="D25" s="43"/>
      <c r="E25" s="43"/>
      <c r="F25" s="43"/>
      <c r="G25" s="48"/>
      <c r="H25" s="49"/>
      <c r="I25" s="49"/>
      <c r="J25" s="49"/>
      <c r="K25" s="49"/>
      <c r="L25" s="50"/>
      <c r="M25" s="4">
        <f t="shared" si="0"/>
        <v>0</v>
      </c>
      <c r="N25" s="8">
        <f>IF(ISNA(VLOOKUP(E25,'VMA Tabelle'!$A$5:$C$245,3,FALSE))=TRUE,0,IF(M25=Listenvorgaben!$C$3,VLOOKUP(E25,'VMA Tabelle'!$A$5:$C$245,2,FALSE),IF(OR(M25&gt;0,H25&gt;0),VLOOKUP(E25,'VMA Tabelle'!$A$5:$C$245,3,FALSE),0)))</f>
        <v>0</v>
      </c>
      <c r="O25" s="8">
        <f>IF(E25&gt;0,0,IF(M25=Listenvorgaben!$C$3,28,IF(OR(M25&gt;Listenvorgaben!$C$2,H25&gt;0),14,0)))</f>
        <v>0</v>
      </c>
      <c r="P25" s="8">
        <f>MIN(N25+O25,IF(I25&gt;0,IF(E25&gt;0,VLOOKUP(E25,'VMA Tabelle'!A:C,2,0),28)*0.2,0)+IF(J25&gt;0,IF(E25&gt;0,VLOOKUP(E25,'VMA Tabelle'!A:C,2,0),28)*0.4,0)+IF(K25&gt;0,IF(E25&gt;0,VLOOKUP(E25,'VMA Tabelle'!A:C,2,0),28)*0.4,0))</f>
        <v>0</v>
      </c>
      <c r="Q25" s="9">
        <f>IF(L25&gt;0,IF(E25&gt;0,VLOOKUP(E25,'VMA Tabelle'!A:D,3,0),20),0)</f>
        <v>0</v>
      </c>
      <c r="R25" s="14"/>
    </row>
    <row r="26" spans="1:18" x14ac:dyDescent="0.25">
      <c r="A26" s="42"/>
      <c r="B26" s="43"/>
      <c r="C26" s="44"/>
      <c r="D26" s="43"/>
      <c r="E26" s="43"/>
      <c r="F26" s="43"/>
      <c r="G26" s="48"/>
      <c r="H26" s="49"/>
      <c r="I26" s="49"/>
      <c r="J26" s="49"/>
      <c r="K26" s="49"/>
      <c r="L26" s="50"/>
      <c r="M26" s="4">
        <f t="shared" si="0"/>
        <v>0</v>
      </c>
      <c r="N26" s="8">
        <f>IF(ISNA(VLOOKUP(E26,'VMA Tabelle'!$A$5:$C$245,3,FALSE))=TRUE,0,IF(M26=Listenvorgaben!$C$3,VLOOKUP(E26,'VMA Tabelle'!$A$5:$C$245,2,FALSE),IF(OR(M26&gt;0,H26&gt;0),VLOOKUP(E26,'VMA Tabelle'!$A$5:$C$245,3,FALSE),0)))</f>
        <v>0</v>
      </c>
      <c r="O26" s="8">
        <f>IF(E26&gt;0,0,IF(M26=Listenvorgaben!$C$3,28,IF(OR(M26&gt;Listenvorgaben!$C$2,H26&gt;0),14,0)))</f>
        <v>0</v>
      </c>
      <c r="P26" s="8">
        <f>MIN(N26+O26,IF(I26&gt;0,IF(E26&gt;0,VLOOKUP(E26,'VMA Tabelle'!A:C,2,0),28)*0.2,0)+IF(J26&gt;0,IF(E26&gt;0,VLOOKUP(E26,'VMA Tabelle'!A:C,2,0),28)*0.4,0)+IF(K26&gt;0,IF(E26&gt;0,VLOOKUP(E26,'VMA Tabelle'!A:C,2,0),28)*0.4,0))</f>
        <v>0</v>
      </c>
      <c r="Q26" s="9">
        <f>IF(L26&gt;0,IF(E26&gt;0,VLOOKUP(E26,'VMA Tabelle'!A:D,3,0),20),0)</f>
        <v>0</v>
      </c>
      <c r="R26" s="14"/>
    </row>
    <row r="27" spans="1:18" x14ac:dyDescent="0.25">
      <c r="A27" s="42"/>
      <c r="B27" s="43"/>
      <c r="C27" s="44"/>
      <c r="D27" s="43"/>
      <c r="E27" s="43"/>
      <c r="F27" s="43"/>
      <c r="G27" s="48"/>
      <c r="H27" s="49"/>
      <c r="I27" s="49"/>
      <c r="J27" s="49"/>
      <c r="K27" s="49"/>
      <c r="L27" s="50"/>
      <c r="M27" s="4">
        <f t="shared" si="0"/>
        <v>0</v>
      </c>
      <c r="N27" s="8">
        <f>IF(ISNA(VLOOKUP(E27,'VMA Tabelle'!$A$5:$C$245,3,FALSE))=TRUE,0,IF(M27=Listenvorgaben!$C$3,VLOOKUP(E27,'VMA Tabelle'!$A$5:$C$245,2,FALSE),IF(OR(M27&gt;0,H27&gt;0),VLOOKUP(E27,'VMA Tabelle'!$A$5:$C$245,3,FALSE),0)))</f>
        <v>0</v>
      </c>
      <c r="O27" s="8">
        <f>IF(E27&gt;0,0,IF(M27=Listenvorgaben!$C$3,28,IF(OR(M27&gt;Listenvorgaben!$C$2,H27&gt;0),14,0)))</f>
        <v>0</v>
      </c>
      <c r="P27" s="8">
        <f>MIN(N27+O27,IF(I27&gt;0,IF(E27&gt;0,VLOOKUP(E27,'VMA Tabelle'!A:C,2,0),28)*0.2,0)+IF(J27&gt;0,IF(E27&gt;0,VLOOKUP(E27,'VMA Tabelle'!A:C,2,0),28)*0.4,0)+IF(K27&gt;0,IF(E27&gt;0,VLOOKUP(E27,'VMA Tabelle'!A:C,2,0),28)*0.4,0))</f>
        <v>0</v>
      </c>
      <c r="Q27" s="9">
        <f>IF(L27&gt;0,IF(E27&gt;0,VLOOKUP(E27,'VMA Tabelle'!A:D,3,0),20),0)</f>
        <v>0</v>
      </c>
      <c r="R27" s="14"/>
    </row>
    <row r="28" spans="1:18" x14ac:dyDescent="0.25">
      <c r="A28" s="42"/>
      <c r="B28" s="43"/>
      <c r="C28" s="44"/>
      <c r="D28" s="43"/>
      <c r="E28" s="43"/>
      <c r="F28" s="43"/>
      <c r="G28" s="48"/>
      <c r="H28" s="49"/>
      <c r="I28" s="49"/>
      <c r="J28" s="49"/>
      <c r="K28" s="49"/>
      <c r="L28" s="50"/>
      <c r="M28" s="4">
        <f t="shared" si="0"/>
        <v>0</v>
      </c>
      <c r="N28" s="8">
        <f>IF(ISNA(VLOOKUP(E28,'VMA Tabelle'!$A$5:$C$245,3,FALSE))=TRUE,0,IF(M28=Listenvorgaben!$C$3,VLOOKUP(E28,'VMA Tabelle'!$A$5:$C$245,2,FALSE),IF(OR(M28&gt;0,H28&gt;0),VLOOKUP(E28,'VMA Tabelle'!$A$5:$C$245,3,FALSE),0)))</f>
        <v>0</v>
      </c>
      <c r="O28" s="8">
        <f>IF(E28&gt;0,0,IF(M28=Listenvorgaben!$C$3,28,IF(OR(M28&gt;Listenvorgaben!$C$2,H28&gt;0),14,0)))</f>
        <v>0</v>
      </c>
      <c r="P28" s="8">
        <f>MIN(N28+O28,IF(I28&gt;0,IF(E28&gt;0,VLOOKUP(E28,'VMA Tabelle'!A:C,2,0),28)*0.2,0)+IF(J28&gt;0,IF(E28&gt;0,VLOOKUP(E28,'VMA Tabelle'!A:C,2,0),28)*0.4,0)+IF(K28&gt;0,IF(E28&gt;0,VLOOKUP(E28,'VMA Tabelle'!A:C,2,0),28)*0.4,0))</f>
        <v>0</v>
      </c>
      <c r="Q28" s="9">
        <f>IF(L28&gt;0,IF(E28&gt;0,VLOOKUP(E28,'VMA Tabelle'!A:D,3,0),20),0)</f>
        <v>0</v>
      </c>
      <c r="R28" s="14"/>
    </row>
    <row r="29" spans="1:18" x14ac:dyDescent="0.25">
      <c r="A29" s="42"/>
      <c r="B29" s="43"/>
      <c r="C29" s="44"/>
      <c r="D29" s="43"/>
      <c r="E29" s="43"/>
      <c r="F29" s="43"/>
      <c r="G29" s="48"/>
      <c r="H29" s="49"/>
      <c r="I29" s="49"/>
      <c r="J29" s="49"/>
      <c r="K29" s="49"/>
      <c r="L29" s="50"/>
      <c r="M29" s="4">
        <f t="shared" si="0"/>
        <v>0</v>
      </c>
      <c r="N29" s="8">
        <f>IF(ISNA(VLOOKUP(E29,'VMA Tabelle'!$A$5:$C$245,3,FALSE))=TRUE,0,IF(M29=Listenvorgaben!$C$3,VLOOKUP(E29,'VMA Tabelle'!$A$5:$C$245,2,FALSE),IF(OR(M29&gt;0,H29&gt;0),VLOOKUP(E29,'VMA Tabelle'!$A$5:$C$245,3,FALSE),0)))</f>
        <v>0</v>
      </c>
      <c r="O29" s="8">
        <f>IF(E29&gt;0,0,IF(M29=Listenvorgaben!$C$3,28,IF(OR(M29&gt;Listenvorgaben!$C$2,H29&gt;0),14,0)))</f>
        <v>0</v>
      </c>
      <c r="P29" s="8">
        <f>MIN(N29+O29,IF(I29&gt;0,IF(E29&gt;0,VLOOKUP(E29,'VMA Tabelle'!A:C,2,0),28)*0.2,0)+IF(J29&gt;0,IF(E29&gt;0,VLOOKUP(E29,'VMA Tabelle'!A:C,2,0),28)*0.4,0)+IF(K29&gt;0,IF(E29&gt;0,VLOOKUP(E29,'VMA Tabelle'!A:C,2,0),28)*0.4,0))</f>
        <v>0</v>
      </c>
      <c r="Q29" s="9">
        <f>IF(L29&gt;0,IF(E29&gt;0,VLOOKUP(E29,'VMA Tabelle'!A:D,3,0),20),0)</f>
        <v>0</v>
      </c>
      <c r="R29" s="14"/>
    </row>
    <row r="30" spans="1:18" x14ac:dyDescent="0.25">
      <c r="A30" s="42"/>
      <c r="B30" s="43"/>
      <c r="C30" s="44"/>
      <c r="D30" s="43"/>
      <c r="E30" s="43"/>
      <c r="F30" s="43"/>
      <c r="G30" s="48"/>
      <c r="H30" s="49"/>
      <c r="I30" s="49"/>
      <c r="J30" s="49"/>
      <c r="K30" s="49"/>
      <c r="L30" s="50"/>
      <c r="M30" s="4">
        <f t="shared" si="0"/>
        <v>0</v>
      </c>
      <c r="N30" s="8">
        <f>IF(ISNA(VLOOKUP(E30,'VMA Tabelle'!$A$5:$C$245,3,FALSE))=TRUE,0,IF(M30=Listenvorgaben!$C$3,VLOOKUP(E30,'VMA Tabelle'!$A$5:$C$245,2,FALSE),IF(OR(M30&gt;0,H30&gt;0),VLOOKUP(E30,'VMA Tabelle'!$A$5:$C$245,3,FALSE),0)))</f>
        <v>0</v>
      </c>
      <c r="O30" s="8">
        <f>IF(E30&gt;0,0,IF(M30=Listenvorgaben!$C$3,28,IF(OR(M30&gt;Listenvorgaben!$C$2,H30&gt;0),14,0)))</f>
        <v>0</v>
      </c>
      <c r="P30" s="8">
        <f>MIN(N30+O30,IF(I30&gt;0,IF(E30&gt;0,VLOOKUP(E30,'VMA Tabelle'!A:C,2,0),28)*0.2,0)+IF(J30&gt;0,IF(E30&gt;0,VLOOKUP(E30,'VMA Tabelle'!A:C,2,0),28)*0.4,0)+IF(K30&gt;0,IF(E30&gt;0,VLOOKUP(E30,'VMA Tabelle'!A:C,2,0),28)*0.4,0))</f>
        <v>0</v>
      </c>
      <c r="Q30" s="9">
        <f>IF(L30&gt;0,IF(E30&gt;0,VLOOKUP(E30,'VMA Tabelle'!A:D,3,0),20),0)</f>
        <v>0</v>
      </c>
      <c r="R30" s="14"/>
    </row>
    <row r="31" spans="1:18" x14ac:dyDescent="0.25">
      <c r="A31" s="42"/>
      <c r="B31" s="43"/>
      <c r="C31" s="44"/>
      <c r="D31" s="43"/>
      <c r="E31" s="43"/>
      <c r="F31" s="43"/>
      <c r="G31" s="48"/>
      <c r="H31" s="49"/>
      <c r="I31" s="49"/>
      <c r="J31" s="49"/>
      <c r="K31" s="49"/>
      <c r="L31" s="50"/>
      <c r="M31" s="4">
        <f t="shared" si="0"/>
        <v>0</v>
      </c>
      <c r="N31" s="8">
        <f>IF(ISNA(VLOOKUP(E31,'VMA Tabelle'!$A$5:$C$245,3,FALSE))=TRUE,0,IF(M31=Listenvorgaben!$C$3,VLOOKUP(E31,'VMA Tabelle'!$A$5:$C$245,2,FALSE),IF(OR(M31&gt;0,H31&gt;0),VLOOKUP(E31,'VMA Tabelle'!$A$5:$C$245,3,FALSE),0)))</f>
        <v>0</v>
      </c>
      <c r="O31" s="8">
        <f>IF(E31&gt;0,0,IF(M31=Listenvorgaben!$C$3,28,IF(OR(M31&gt;Listenvorgaben!$C$2,H31&gt;0),14,0)))</f>
        <v>0</v>
      </c>
      <c r="P31" s="8">
        <f>MIN(N31+O31,IF(I31&gt;0,IF(E31&gt;0,VLOOKUP(E31,'VMA Tabelle'!A:C,2,0),28)*0.2,0)+IF(J31&gt;0,IF(E31&gt;0,VLOOKUP(E31,'VMA Tabelle'!A:C,2,0),28)*0.4,0)+IF(K31&gt;0,IF(E31&gt;0,VLOOKUP(E31,'VMA Tabelle'!A:C,2,0),28)*0.4,0))</f>
        <v>0</v>
      </c>
      <c r="Q31" s="9">
        <f>IF(L31&gt;0,IF(E31&gt;0,VLOOKUP(E31,'VMA Tabelle'!A:D,3,0),20),0)</f>
        <v>0</v>
      </c>
      <c r="R31" s="14"/>
    </row>
    <row r="32" spans="1:18" x14ac:dyDescent="0.25">
      <c r="A32" s="42"/>
      <c r="B32" s="43"/>
      <c r="C32" s="44"/>
      <c r="D32" s="43"/>
      <c r="E32" s="43"/>
      <c r="F32" s="43"/>
      <c r="G32" s="48"/>
      <c r="H32" s="49"/>
      <c r="I32" s="49"/>
      <c r="J32" s="49"/>
      <c r="K32" s="49"/>
      <c r="L32" s="50"/>
      <c r="M32" s="4">
        <f t="shared" si="0"/>
        <v>0</v>
      </c>
      <c r="N32" s="8">
        <f>IF(ISNA(VLOOKUP(E32,'VMA Tabelle'!$A$5:$C$245,3,FALSE))=TRUE,0,IF(M32=Listenvorgaben!$C$3,VLOOKUP(E32,'VMA Tabelle'!$A$5:$C$245,2,FALSE),IF(OR(M32&gt;0,H32&gt;0),VLOOKUP(E32,'VMA Tabelle'!$A$5:$C$245,3,FALSE),0)))</f>
        <v>0</v>
      </c>
      <c r="O32" s="8">
        <f>IF(E32&gt;0,0,IF(M32=Listenvorgaben!$C$3,28,IF(OR(M32&gt;Listenvorgaben!$C$2,H32&gt;0),14,0)))</f>
        <v>0</v>
      </c>
      <c r="P32" s="8">
        <f>MIN(N32+O32,IF(I32&gt;0,IF(E32&gt;0,VLOOKUP(E32,'VMA Tabelle'!A:C,2,0),28)*0.2,0)+IF(J32&gt;0,IF(E32&gt;0,VLOOKUP(E32,'VMA Tabelle'!A:C,2,0),28)*0.4,0)+IF(K32&gt;0,IF(E32&gt;0,VLOOKUP(E32,'VMA Tabelle'!A:C,2,0),28)*0.4,0))</f>
        <v>0</v>
      </c>
      <c r="Q32" s="9">
        <f>IF(L32&gt;0,IF(E32&gt;0,VLOOKUP(E32,'VMA Tabelle'!A:D,3,0),20),0)</f>
        <v>0</v>
      </c>
      <c r="R32" s="14"/>
    </row>
    <row r="33" spans="1:18" x14ac:dyDescent="0.25">
      <c r="A33" s="42"/>
      <c r="B33" s="43"/>
      <c r="C33" s="44"/>
      <c r="D33" s="43"/>
      <c r="E33" s="43"/>
      <c r="F33" s="43"/>
      <c r="G33" s="48"/>
      <c r="H33" s="49"/>
      <c r="I33" s="49"/>
      <c r="J33" s="49"/>
      <c r="K33" s="49"/>
      <c r="L33" s="50"/>
      <c r="M33" s="4">
        <f t="shared" si="0"/>
        <v>0</v>
      </c>
      <c r="N33" s="8">
        <f>IF(ISNA(VLOOKUP(E33,'VMA Tabelle'!$A$5:$C$245,3,FALSE))=TRUE,0,IF(M33=Listenvorgaben!$C$3,VLOOKUP(E33,'VMA Tabelle'!$A$5:$C$245,2,FALSE),IF(OR(M33&gt;0,H33&gt;0),VLOOKUP(E33,'VMA Tabelle'!$A$5:$C$245,3,FALSE),0)))</f>
        <v>0</v>
      </c>
      <c r="O33" s="8">
        <f>IF(E33&gt;0,0,IF(M33=Listenvorgaben!$C$3,28,IF(OR(M33&gt;Listenvorgaben!$C$2,H33&gt;0),14,0)))</f>
        <v>0</v>
      </c>
      <c r="P33" s="8">
        <f>MIN(N33+O33,IF(I33&gt;0,IF(E33&gt;0,VLOOKUP(E33,'VMA Tabelle'!A:C,2,0),28)*0.2,0)+IF(J33&gt;0,IF(E33&gt;0,VLOOKUP(E33,'VMA Tabelle'!A:C,2,0),28)*0.4,0)+IF(K33&gt;0,IF(E33&gt;0,VLOOKUP(E33,'VMA Tabelle'!A:C,2,0),28)*0.4,0))</f>
        <v>0</v>
      </c>
      <c r="Q33" s="9">
        <f>IF(L33&gt;0,IF(E33&gt;0,VLOOKUP(E33,'VMA Tabelle'!A:D,3,0),20),0)</f>
        <v>0</v>
      </c>
      <c r="R33" s="14"/>
    </row>
    <row r="34" spans="1:18" x14ac:dyDescent="0.25">
      <c r="A34" s="42"/>
      <c r="B34" s="43"/>
      <c r="C34" s="44"/>
      <c r="D34" s="43"/>
      <c r="E34" s="43"/>
      <c r="F34" s="43"/>
      <c r="G34" s="48"/>
      <c r="H34" s="49"/>
      <c r="I34" s="49"/>
      <c r="J34" s="49"/>
      <c r="K34" s="49"/>
      <c r="L34" s="50"/>
      <c r="M34" s="4">
        <f t="shared" si="0"/>
        <v>0</v>
      </c>
      <c r="N34" s="8">
        <f>IF(ISNA(VLOOKUP(E34,'VMA Tabelle'!$A$5:$C$245,3,FALSE))=TRUE,0,IF(M34=Listenvorgaben!$C$3,VLOOKUP(E34,'VMA Tabelle'!$A$5:$C$245,2,FALSE),IF(OR(M34&gt;0,H34&gt;0),VLOOKUP(E34,'VMA Tabelle'!$A$5:$C$245,3,FALSE),0)))</f>
        <v>0</v>
      </c>
      <c r="O34" s="8">
        <f>IF(E34&gt;0,0,IF(M34=Listenvorgaben!$C$3,28,IF(OR(M34&gt;Listenvorgaben!$C$2,H34&gt;0),14,0)))</f>
        <v>0</v>
      </c>
      <c r="P34" s="8">
        <f>MIN(N34+O34,IF(I34&gt;0,IF(E34&gt;0,VLOOKUP(E34,'VMA Tabelle'!A:C,2,0),28)*0.2,0)+IF(J34&gt;0,IF(E34&gt;0,VLOOKUP(E34,'VMA Tabelle'!A:C,2,0),28)*0.4,0)+IF(K34&gt;0,IF(E34&gt;0,VLOOKUP(E34,'VMA Tabelle'!A:C,2,0),28)*0.4,0))</f>
        <v>0</v>
      </c>
      <c r="Q34" s="9">
        <f>IF(L34&gt;0,IF(E34&gt;0,VLOOKUP(E34,'VMA Tabelle'!A:D,3,0),20),0)</f>
        <v>0</v>
      </c>
      <c r="R34" s="14"/>
    </row>
    <row r="35" spans="1:18" x14ac:dyDescent="0.25">
      <c r="A35" s="51"/>
      <c r="B35" s="52"/>
      <c r="C35" s="53"/>
      <c r="D35" s="52"/>
      <c r="E35" s="52"/>
      <c r="F35" s="52"/>
      <c r="G35" s="54"/>
      <c r="H35" s="55"/>
      <c r="I35" s="55"/>
      <c r="J35" s="55"/>
      <c r="K35" s="55"/>
      <c r="L35" s="56"/>
      <c r="M35" s="4">
        <f t="shared" si="0"/>
        <v>0</v>
      </c>
      <c r="N35" s="8">
        <f>IF(ISNA(VLOOKUP(E35,'VMA Tabelle'!$A$5:$C$245,3,FALSE))=TRUE,0,IF(M35=Listenvorgaben!$C$3,VLOOKUP(E35,'VMA Tabelle'!$A$5:$C$245,2,FALSE),IF(OR(M35&gt;0,H35&gt;0),VLOOKUP(E35,'VMA Tabelle'!$A$5:$C$245,3,FALSE),0)))</f>
        <v>0</v>
      </c>
      <c r="O35" s="8">
        <f>IF(E35&gt;0,0,IF(M35=Listenvorgaben!$C$3,28,IF(OR(M35&gt;Listenvorgaben!$C$2,H35&gt;0),14,0)))</f>
        <v>0</v>
      </c>
      <c r="P35" s="8">
        <f>MIN(N35+O35,IF(I35&gt;0,IF(E35&gt;0,VLOOKUP(E35,'VMA Tabelle'!A:C,2,0),28)*0.2,0)+IF(J35&gt;0,IF(E35&gt;0,VLOOKUP(E35,'VMA Tabelle'!A:C,2,0),28)*0.4,0)+IF(K35&gt;0,IF(E35&gt;0,VLOOKUP(E35,'VMA Tabelle'!A:C,2,0),28)*0.4,0))</f>
        <v>0</v>
      </c>
      <c r="Q35" s="9">
        <f>IF(L35&gt;0,IF(E35&gt;0,VLOOKUP(E35,'VMA Tabelle'!A:D,3,0),20),0)</f>
        <v>0</v>
      </c>
    </row>
    <row r="36" spans="1:18" x14ac:dyDescent="0.25">
      <c r="A36" s="84"/>
      <c r="M36" s="18" t="s">
        <v>5</v>
      </c>
      <c r="N36" s="19">
        <f>SUM(N9:N35)</f>
        <v>0</v>
      </c>
      <c r="O36" s="19">
        <f>SUM(O9:O35)</f>
        <v>0</v>
      </c>
      <c r="P36" s="19">
        <f>SUM(P9:P35)</f>
        <v>0</v>
      </c>
      <c r="Q36" s="19">
        <f>SUM(Q9:Q35)</f>
        <v>0</v>
      </c>
    </row>
    <row r="37" spans="1:18" x14ac:dyDescent="0.25">
      <c r="L37" s="20" t="s">
        <v>39</v>
      </c>
      <c r="M37" s="79">
        <v>1</v>
      </c>
      <c r="N37" s="19">
        <f>+N36*$M$37</f>
        <v>0</v>
      </c>
      <c r="O37" s="19">
        <f>+O36*$M$37</f>
        <v>0</v>
      </c>
      <c r="P37" s="21">
        <f>-SUM(P9:P34)</f>
        <v>0</v>
      </c>
      <c r="Q37" s="19">
        <f>+Q36</f>
        <v>0</v>
      </c>
    </row>
    <row r="38" spans="1:18" s="12" customFormat="1" ht="18.75" x14ac:dyDescent="0.3">
      <c r="A38" s="22"/>
      <c r="B38" s="23"/>
      <c r="C38" s="24"/>
      <c r="G38" s="25"/>
      <c r="M38" s="26"/>
      <c r="N38" s="26"/>
      <c r="O38" s="27"/>
      <c r="P38" s="28" t="s">
        <v>36</v>
      </c>
      <c r="Q38" s="29">
        <f>SUM(N37:Q37)</f>
        <v>0</v>
      </c>
    </row>
    <row r="40" spans="1:18" x14ac:dyDescent="0.25">
      <c r="M40" s="30" t="s">
        <v>40</v>
      </c>
      <c r="N40" s="31">
        <f>MIN(N37-N36,N36)</f>
        <v>0</v>
      </c>
      <c r="O40" s="31">
        <f>MIN(O37-O36,O36)</f>
        <v>0</v>
      </c>
      <c r="P40" s="31"/>
      <c r="Q40" s="32">
        <f>MIN(N40+O40,Q38)</f>
        <v>0</v>
      </c>
    </row>
    <row r="41" spans="1:18" x14ac:dyDescent="0.25">
      <c r="M41" s="33" t="s">
        <v>41</v>
      </c>
      <c r="N41" s="34">
        <f>IF((N37-N36-N40)&gt;0,(N37-N36-N40),0)</f>
        <v>0</v>
      </c>
      <c r="O41" s="34">
        <f>IF((O37-O36-O40)&gt;0,(O37-O36-O40),0)</f>
        <v>0</v>
      </c>
      <c r="Q41" s="32">
        <f>MIN(N41+O41,Q38-Q40)</f>
        <v>0</v>
      </c>
    </row>
  </sheetData>
  <sheetProtection insertRows="0"/>
  <dataValidations count="3">
    <dataValidation errorStyle="information" allowBlank="1" showInputMessage="1" showErrorMessage="1" error="Sie müssen die Initialien zwei bis dreistellig eingeben." prompt="Bitte hier die Initalien eingeben: Max Schulze = MS" sqref="F5:F6"/>
    <dataValidation type="textLength" errorStyle="information" allowBlank="1" showInputMessage="1" showErrorMessage="1" error="Sie müssen die Initialien zwei bis dreistellig eingeben." prompt="Bitte hier die Initalien eingeben: Max Schulze = MS" sqref="M3:M4">
      <formula1>2</formula1>
      <formula2>3</formula2>
    </dataValidation>
    <dataValidation type="list" allowBlank="1" showInputMessage="1" showErrorMessage="1" sqref="E36:E1048576">
      <formula1>#REF!</formula1>
    </dataValidation>
  </dataValidations>
  <pageMargins left="0.25" right="0.25" top="0.73666666666666669" bottom="0.75" header="0.3" footer="0.3"/>
  <pageSetup paperSize="9" scale="67" fitToHeight="0" orientation="landscape" r:id="rId1"/>
  <headerFooter>
    <oddFooter>&amp;L&amp;8Dateiversion 1.0 - 11.09.2017&amp;C&amp;9www.gkk-steuerberatung.de&amp;R&amp;9Seite &amp;P/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'VMA Tabelle'!$A:$A</xm:f>
          </x14:formula1>
          <xm:sqref>E9:E35</xm:sqref>
        </x14:dataValidation>
        <x14:dataValidation type="list" allowBlank="1" showInputMessage="1" showErrorMessage="1">
          <x14:formula1>
            <xm:f>Listenvorgaben!E1:E12</xm:f>
          </x14:formula1>
          <xm:sqref>D5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view="pageLayout" topLeftCell="A7" zoomScaleNormal="80" workbookViewId="0">
      <selection activeCell="O9" sqref="O9:P35"/>
    </sheetView>
  </sheetViews>
  <sheetFormatPr baseColWidth="10" defaultRowHeight="15" x14ac:dyDescent="0.25"/>
  <cols>
    <col min="1" max="1" width="8.140625" style="15" customWidth="1"/>
    <col min="2" max="2" width="6" style="10" customWidth="1"/>
    <col min="3" max="3" width="7" style="16" customWidth="1"/>
    <col min="4" max="4" width="24.7109375" style="10" customWidth="1"/>
    <col min="5" max="5" width="22" style="10" customWidth="1"/>
    <col min="6" max="6" width="19.140625" style="10" customWidth="1"/>
    <col min="7" max="7" width="31.5703125" style="17" customWidth="1"/>
    <col min="8" max="8" width="9.85546875" style="10" bestFit="1" customWidth="1"/>
    <col min="9" max="9" width="6.5703125" style="10" customWidth="1"/>
    <col min="10" max="10" width="7.7109375" style="10" bestFit="1" customWidth="1"/>
    <col min="11" max="11" width="7.5703125" style="10" customWidth="1"/>
    <col min="12" max="12" width="8.85546875" style="10" customWidth="1"/>
    <col min="13" max="13" width="9.140625" style="10" customWidth="1"/>
    <col min="14" max="15" width="11" style="34" bestFit="1" customWidth="1"/>
    <col min="16" max="17" width="11.42578125" style="34"/>
    <col min="18" max="16384" width="11.42578125" style="10"/>
  </cols>
  <sheetData>
    <row r="1" spans="1:18" ht="21.75" customHeight="1" x14ac:dyDescent="0.35">
      <c r="A1" s="80" t="s">
        <v>46</v>
      </c>
      <c r="B1" s="81"/>
      <c r="C1" s="82"/>
      <c r="D1" s="83"/>
      <c r="E1" s="81"/>
      <c r="F1" s="58" t="s">
        <v>47</v>
      </c>
      <c r="G1" s="10"/>
      <c r="H1" s="59"/>
      <c r="K1" s="58" t="str">
        <f>CONCATENATE('202007'!$M$3,'202007'!$D$3,'202007'!D5)</f>
        <v>202007</v>
      </c>
      <c r="L1" s="23"/>
      <c r="M1" s="23"/>
    </row>
    <row r="2" spans="1:18" ht="12.75" customHeight="1" x14ac:dyDescent="0.35">
      <c r="A2" s="57"/>
    </row>
    <row r="3" spans="1:18" s="11" customFormat="1" ht="27" customHeight="1" x14ac:dyDescent="0.25">
      <c r="C3" s="60" t="s">
        <v>9</v>
      </c>
      <c r="D3" s="69">
        <v>2020</v>
      </c>
      <c r="E3" s="62" t="s">
        <v>7</v>
      </c>
      <c r="F3" s="64" t="s">
        <v>48</v>
      </c>
      <c r="G3" s="77"/>
      <c r="H3" s="61"/>
      <c r="I3" s="61"/>
      <c r="J3" s="61"/>
      <c r="K3" s="62" t="s">
        <v>10</v>
      </c>
      <c r="L3" s="76"/>
      <c r="M3" s="6"/>
      <c r="N3" s="34"/>
    </row>
    <row r="4" spans="1:18" s="11" customFormat="1" ht="12.75" customHeight="1" x14ac:dyDescent="0.25">
      <c r="A4" s="60"/>
      <c r="B4" s="5"/>
      <c r="C4" s="61"/>
      <c r="D4" s="5"/>
      <c r="E4" s="62"/>
      <c r="F4" s="67"/>
      <c r="G4" s="68"/>
      <c r="H4" s="61"/>
      <c r="I4" s="61"/>
      <c r="J4" s="61"/>
      <c r="K4" s="62"/>
      <c r="L4" s="66"/>
      <c r="M4" s="6"/>
      <c r="N4" s="34"/>
    </row>
    <row r="5" spans="1:18" ht="26.25" customHeight="1" x14ac:dyDescent="0.25">
      <c r="C5" s="70" t="s">
        <v>8</v>
      </c>
      <c r="D5" s="71" t="s">
        <v>23</v>
      </c>
      <c r="E5" s="62" t="s">
        <v>38</v>
      </c>
      <c r="F5" s="65"/>
      <c r="G5" s="78"/>
      <c r="K5" s="18" t="s">
        <v>45</v>
      </c>
      <c r="L5" s="76"/>
    </row>
    <row r="6" spans="1:18" ht="12.75" customHeight="1" x14ac:dyDescent="0.25">
      <c r="E6" s="62"/>
      <c r="F6" s="7"/>
    </row>
    <row r="7" spans="1:18" s="12" customFormat="1" ht="18.75" x14ac:dyDescent="0.3">
      <c r="A7" s="22"/>
      <c r="B7" s="23" t="s">
        <v>42</v>
      </c>
      <c r="C7" s="24"/>
      <c r="G7" s="25"/>
      <c r="L7" s="10"/>
      <c r="M7" s="10"/>
      <c r="N7" s="63"/>
      <c r="O7" s="63"/>
      <c r="P7" s="63"/>
      <c r="Q7" s="63"/>
    </row>
    <row r="8" spans="1:18" s="13" customFormat="1" ht="63" customHeight="1" x14ac:dyDescent="0.25">
      <c r="A8" s="73" t="s">
        <v>6</v>
      </c>
      <c r="B8" s="72" t="s">
        <v>2</v>
      </c>
      <c r="C8" s="72" t="s">
        <v>3</v>
      </c>
      <c r="D8" s="72" t="s">
        <v>1</v>
      </c>
      <c r="E8" s="72" t="s">
        <v>12</v>
      </c>
      <c r="F8" s="72" t="s">
        <v>44</v>
      </c>
      <c r="G8" s="72" t="s">
        <v>0</v>
      </c>
      <c r="H8" s="75" t="s">
        <v>35</v>
      </c>
      <c r="I8" s="75" t="s">
        <v>30</v>
      </c>
      <c r="J8" s="75" t="s">
        <v>31</v>
      </c>
      <c r="K8" s="75" t="s">
        <v>32</v>
      </c>
      <c r="L8" s="75" t="s">
        <v>43</v>
      </c>
      <c r="M8" s="72" t="s">
        <v>4</v>
      </c>
      <c r="N8" s="72" t="s">
        <v>33</v>
      </c>
      <c r="O8" s="72" t="s">
        <v>34</v>
      </c>
      <c r="P8" s="72" t="s">
        <v>29</v>
      </c>
      <c r="Q8" s="74" t="s">
        <v>37</v>
      </c>
    </row>
    <row r="9" spans="1:18" x14ac:dyDescent="0.25">
      <c r="A9" s="35"/>
      <c r="B9" s="36"/>
      <c r="C9" s="37"/>
      <c r="D9" s="38"/>
      <c r="E9" s="38"/>
      <c r="F9" s="39"/>
      <c r="G9" s="39"/>
      <c r="H9" s="40"/>
      <c r="I9" s="40"/>
      <c r="J9" s="40"/>
      <c r="K9" s="40"/>
      <c r="L9" s="41"/>
      <c r="M9" s="4">
        <f>+C9-B9</f>
        <v>0</v>
      </c>
      <c r="N9" s="8">
        <f>IF(ISNA(VLOOKUP(E9,'VMA Tabelle'!$A$5:$C$245,3,FALSE))=TRUE,0,IF(M9=Listenvorgaben!$C$3,VLOOKUP(E9,'VMA Tabelle'!$A$5:$C$245,2,FALSE),IF(OR(M9&gt;0,H9&gt;0),VLOOKUP(E9,'VMA Tabelle'!$A$5:$C$245,3,FALSE),0)))</f>
        <v>0</v>
      </c>
      <c r="O9" s="8">
        <f>IF(E9&gt;0,0,IF(M9=Listenvorgaben!$C$3,28,IF(OR(M9&gt;Listenvorgaben!$C$2,H9&gt;0),14,0)))</f>
        <v>0</v>
      </c>
      <c r="P9" s="8">
        <f>MIN(N9+O9,IF(I9&gt;0,IF(E9&gt;0,VLOOKUP(E9,'VMA Tabelle'!A:C,2,0),28)*0.2,0)+IF(J9&gt;0,IF(E9&gt;0,VLOOKUP(E9,'VMA Tabelle'!A:C,2,0),28)*0.4,0)+IF(K9&gt;0,IF(E9&gt;0,VLOOKUP(E9,'VMA Tabelle'!A:C,2,0),28)*0.4,0))</f>
        <v>0</v>
      </c>
      <c r="Q9" s="9">
        <f>IF(L9&gt;0,IF(E9&gt;0,VLOOKUP(E9,'VMA Tabelle'!A:D,3,0),20),0)</f>
        <v>0</v>
      </c>
      <c r="R9" s="14"/>
    </row>
    <row r="10" spans="1:18" x14ac:dyDescent="0.25">
      <c r="A10" s="42"/>
      <c r="B10" s="44"/>
      <c r="C10" s="44"/>
      <c r="D10" s="43"/>
      <c r="E10" s="43"/>
      <c r="F10" s="43"/>
      <c r="G10" s="45"/>
      <c r="H10" s="46"/>
      <c r="I10" s="46"/>
      <c r="J10" s="46"/>
      <c r="K10" s="46"/>
      <c r="L10" s="47"/>
      <c r="M10" s="4">
        <f t="shared" ref="M10:M35" si="0">+C10-B10</f>
        <v>0</v>
      </c>
      <c r="N10" s="8">
        <f>IF(ISNA(VLOOKUP(E10,'VMA Tabelle'!$A$5:$C$245,3,FALSE))=TRUE,0,IF(M10=Listenvorgaben!$C$3,VLOOKUP(E10,'VMA Tabelle'!$A$5:$C$245,2,FALSE),IF(OR(M10&gt;0,H10&gt;0),VLOOKUP(E10,'VMA Tabelle'!$A$5:$C$245,3,FALSE),0)))</f>
        <v>0</v>
      </c>
      <c r="O10" s="8">
        <f>IF(E10&gt;0,0,IF(M10=Listenvorgaben!$C$3,28,IF(OR(M10&gt;Listenvorgaben!$C$2,H10&gt;0),14,0)))</f>
        <v>0</v>
      </c>
      <c r="P10" s="8">
        <f>MIN(N10+O10,IF(I10&gt;0,IF(E10&gt;0,VLOOKUP(E10,'VMA Tabelle'!A:C,2,0),28)*0.2,0)+IF(J10&gt;0,IF(E10&gt;0,VLOOKUP(E10,'VMA Tabelle'!A:C,2,0),28)*0.4,0)+IF(K10&gt;0,IF(E10&gt;0,VLOOKUP(E10,'VMA Tabelle'!A:C,2,0),28)*0.4,0))</f>
        <v>0</v>
      </c>
      <c r="Q10" s="9">
        <f>IF(L10&gt;0,IF(E10&gt;0,VLOOKUP(E10,'VMA Tabelle'!A:D,3,0),20),0)</f>
        <v>0</v>
      </c>
      <c r="R10" s="14"/>
    </row>
    <row r="11" spans="1:18" x14ac:dyDescent="0.25">
      <c r="A11" s="42"/>
      <c r="B11" s="44"/>
      <c r="C11" s="44"/>
      <c r="D11" s="43"/>
      <c r="E11" s="43"/>
      <c r="F11" s="43"/>
      <c r="G11" s="45"/>
      <c r="H11" s="49"/>
      <c r="I11" s="49"/>
      <c r="J11" s="49"/>
      <c r="K11" s="49"/>
      <c r="L11" s="50"/>
      <c r="M11" s="4">
        <f t="shared" si="0"/>
        <v>0</v>
      </c>
      <c r="N11" s="8">
        <f>IF(ISNA(VLOOKUP(E11,'VMA Tabelle'!$A$5:$C$245,3,FALSE))=TRUE,0,IF(M11=Listenvorgaben!$C$3,VLOOKUP(E11,'VMA Tabelle'!$A$5:$C$245,2,FALSE),IF(OR(M11&gt;0,H11&gt;0),VLOOKUP(E11,'VMA Tabelle'!$A$5:$C$245,3,FALSE),0)))</f>
        <v>0</v>
      </c>
      <c r="O11" s="8">
        <f>IF(E11&gt;0,0,IF(M11=Listenvorgaben!$C$3,28,IF(OR(M11&gt;Listenvorgaben!$C$2,H11&gt;0),14,0)))</f>
        <v>0</v>
      </c>
      <c r="P11" s="8">
        <f>MIN(N11+O11,IF(I11&gt;0,IF(E11&gt;0,VLOOKUP(E11,'VMA Tabelle'!A:C,2,0),28)*0.2,0)+IF(J11&gt;0,IF(E11&gt;0,VLOOKUP(E11,'VMA Tabelle'!A:C,2,0),28)*0.4,0)+IF(K11&gt;0,IF(E11&gt;0,VLOOKUP(E11,'VMA Tabelle'!A:C,2,0),28)*0.4,0))</f>
        <v>0</v>
      </c>
      <c r="Q11" s="9">
        <f>IF(L11&gt;0,IF(E11&gt;0,VLOOKUP(E11,'VMA Tabelle'!A:D,3,0),20),0)</f>
        <v>0</v>
      </c>
      <c r="R11" s="14"/>
    </row>
    <row r="12" spans="1:18" x14ac:dyDescent="0.25">
      <c r="A12" s="42"/>
      <c r="B12" s="44"/>
      <c r="C12" s="44"/>
      <c r="D12" s="43"/>
      <c r="E12" s="43"/>
      <c r="F12" s="43"/>
      <c r="G12" s="45"/>
      <c r="H12" s="46"/>
      <c r="I12" s="46"/>
      <c r="J12" s="46"/>
      <c r="K12" s="46"/>
      <c r="L12" s="47"/>
      <c r="M12" s="4">
        <f t="shared" si="0"/>
        <v>0</v>
      </c>
      <c r="N12" s="8">
        <f>IF(ISNA(VLOOKUP(E12,'VMA Tabelle'!$A$5:$C$245,3,FALSE))=TRUE,0,IF(M12=Listenvorgaben!$C$3,VLOOKUP(E12,'VMA Tabelle'!$A$5:$C$245,2,FALSE),IF(OR(M12&gt;0,H12&gt;0),VLOOKUP(E12,'VMA Tabelle'!$A$5:$C$245,3,FALSE),0)))</f>
        <v>0</v>
      </c>
      <c r="O12" s="8">
        <f>IF(E12&gt;0,0,IF(M12=Listenvorgaben!$C$3,28,IF(OR(M12&gt;Listenvorgaben!$C$2,H12&gt;0),14,0)))</f>
        <v>0</v>
      </c>
      <c r="P12" s="8">
        <f>MIN(N12+O12,IF(I12&gt;0,IF(E12&gt;0,VLOOKUP(E12,'VMA Tabelle'!A:C,2,0),28)*0.2,0)+IF(J12&gt;0,IF(E12&gt;0,VLOOKUP(E12,'VMA Tabelle'!A:C,2,0),28)*0.4,0)+IF(K12&gt;0,IF(E12&gt;0,VLOOKUP(E12,'VMA Tabelle'!A:C,2,0),28)*0.4,0))</f>
        <v>0</v>
      </c>
      <c r="Q12" s="9">
        <f>IF(L12&gt;0,IF(E12&gt;0,VLOOKUP(E12,'VMA Tabelle'!A:D,3,0),20),0)</f>
        <v>0</v>
      </c>
      <c r="R12" s="14"/>
    </row>
    <row r="13" spans="1:18" x14ac:dyDescent="0.25">
      <c r="A13" s="42"/>
      <c r="B13" s="44"/>
      <c r="C13" s="44"/>
      <c r="D13" s="43"/>
      <c r="E13" s="43"/>
      <c r="F13" s="43"/>
      <c r="G13" s="45"/>
      <c r="H13" s="46"/>
      <c r="I13" s="46"/>
      <c r="J13" s="46"/>
      <c r="K13" s="46"/>
      <c r="L13" s="47"/>
      <c r="M13" s="4">
        <f t="shared" si="0"/>
        <v>0</v>
      </c>
      <c r="N13" s="8">
        <f>IF(ISNA(VLOOKUP(E13,'VMA Tabelle'!$A$5:$C$245,3,FALSE))=TRUE,0,IF(M13=Listenvorgaben!$C$3,VLOOKUP(E13,'VMA Tabelle'!$A$5:$C$245,2,FALSE),IF(OR(M13&gt;0,H13&gt;0),VLOOKUP(E13,'VMA Tabelle'!$A$5:$C$245,3,FALSE),0)))</f>
        <v>0</v>
      </c>
      <c r="O13" s="8">
        <f>IF(E13&gt;0,0,IF(M13=Listenvorgaben!$C$3,28,IF(OR(M13&gt;Listenvorgaben!$C$2,H13&gt;0),14,0)))</f>
        <v>0</v>
      </c>
      <c r="P13" s="8">
        <f>MIN(N13+O13,IF(I13&gt;0,IF(E13&gt;0,VLOOKUP(E13,'VMA Tabelle'!A:C,2,0),28)*0.2,0)+IF(J13&gt;0,IF(E13&gt;0,VLOOKUP(E13,'VMA Tabelle'!A:C,2,0),28)*0.4,0)+IF(K13&gt;0,IF(E13&gt;0,VLOOKUP(E13,'VMA Tabelle'!A:C,2,0),28)*0.4,0))</f>
        <v>0</v>
      </c>
      <c r="Q13" s="9">
        <f>IF(L13&gt;0,IF(E13&gt;0,VLOOKUP(E13,'VMA Tabelle'!A:D,3,0),20),0)</f>
        <v>0</v>
      </c>
      <c r="R13" s="14"/>
    </row>
    <row r="14" spans="1:18" x14ac:dyDescent="0.25">
      <c r="A14" s="42"/>
      <c r="B14" s="44"/>
      <c r="C14" s="44"/>
      <c r="D14" s="43"/>
      <c r="E14" s="43"/>
      <c r="F14" s="43"/>
      <c r="G14" s="45"/>
      <c r="H14" s="46"/>
      <c r="I14" s="46"/>
      <c r="J14" s="46"/>
      <c r="K14" s="46"/>
      <c r="L14" s="47"/>
      <c r="M14" s="4">
        <f t="shared" si="0"/>
        <v>0</v>
      </c>
      <c r="N14" s="8">
        <f>IF(ISNA(VLOOKUP(E14,'VMA Tabelle'!$A$5:$C$245,3,FALSE))=TRUE,0,IF(M14=Listenvorgaben!$C$3,VLOOKUP(E14,'VMA Tabelle'!$A$5:$C$245,2,FALSE),IF(OR(M14&gt;0,H14&gt;0),VLOOKUP(E14,'VMA Tabelle'!$A$5:$C$245,3,FALSE),0)))</f>
        <v>0</v>
      </c>
      <c r="O14" s="8">
        <f>IF(E14&gt;0,0,IF(M14=Listenvorgaben!$C$3,28,IF(OR(M14&gt;Listenvorgaben!$C$2,H14&gt;0),14,0)))</f>
        <v>0</v>
      </c>
      <c r="P14" s="8">
        <f>MIN(N14+O14,IF(I14&gt;0,IF(E14&gt;0,VLOOKUP(E14,'VMA Tabelle'!A:C,2,0),28)*0.2,0)+IF(J14&gt;0,IF(E14&gt;0,VLOOKUP(E14,'VMA Tabelle'!A:C,2,0),28)*0.4,0)+IF(K14&gt;0,IF(E14&gt;0,VLOOKUP(E14,'VMA Tabelle'!A:C,2,0),28)*0.4,0))</f>
        <v>0</v>
      </c>
      <c r="Q14" s="9">
        <f>IF(L14&gt;0,IF(E14&gt;0,VLOOKUP(E14,'VMA Tabelle'!A:D,3,0),20),0)</f>
        <v>0</v>
      </c>
      <c r="R14" s="14"/>
    </row>
    <row r="15" spans="1:18" x14ac:dyDescent="0.25">
      <c r="A15" s="42"/>
      <c r="B15" s="44"/>
      <c r="C15" s="44"/>
      <c r="D15" s="43"/>
      <c r="E15" s="43"/>
      <c r="F15" s="43"/>
      <c r="G15" s="45"/>
      <c r="H15" s="46"/>
      <c r="I15" s="46"/>
      <c r="J15" s="46"/>
      <c r="K15" s="46"/>
      <c r="L15" s="47"/>
      <c r="M15" s="4">
        <f t="shared" si="0"/>
        <v>0</v>
      </c>
      <c r="N15" s="8">
        <f>IF(ISNA(VLOOKUP(E15,'VMA Tabelle'!$A$5:$C$245,3,FALSE))=TRUE,0,IF(M15=Listenvorgaben!$C$3,VLOOKUP(E15,'VMA Tabelle'!$A$5:$C$245,2,FALSE),IF(OR(M15&gt;0,H15&gt;0),VLOOKUP(E15,'VMA Tabelle'!$A$5:$C$245,3,FALSE),0)))</f>
        <v>0</v>
      </c>
      <c r="O15" s="8">
        <f>IF(E15&gt;0,0,IF(M15=Listenvorgaben!$C$3,28,IF(OR(M15&gt;Listenvorgaben!$C$2,H15&gt;0),14,0)))</f>
        <v>0</v>
      </c>
      <c r="P15" s="8">
        <f>MIN(N15+O15,IF(I15&gt;0,IF(E15&gt;0,VLOOKUP(E15,'VMA Tabelle'!A:C,2,0),28)*0.2,0)+IF(J15&gt;0,IF(E15&gt;0,VLOOKUP(E15,'VMA Tabelle'!A:C,2,0),28)*0.4,0)+IF(K15&gt;0,IF(E15&gt;0,VLOOKUP(E15,'VMA Tabelle'!A:C,2,0),28)*0.4,0))</f>
        <v>0</v>
      </c>
      <c r="Q15" s="9">
        <f>IF(L15&gt;0,IF(E15&gt;0,VLOOKUP(E15,'VMA Tabelle'!A:D,3,0),20),0)</f>
        <v>0</v>
      </c>
      <c r="R15" s="14"/>
    </row>
    <row r="16" spans="1:18" x14ac:dyDescent="0.25">
      <c r="A16" s="42"/>
      <c r="B16" s="43"/>
      <c r="C16" s="44"/>
      <c r="D16" s="43"/>
      <c r="E16" s="43"/>
      <c r="F16" s="43"/>
      <c r="G16" s="48"/>
      <c r="H16" s="49"/>
      <c r="I16" s="49"/>
      <c r="J16" s="49"/>
      <c r="K16" s="49"/>
      <c r="L16" s="50"/>
      <c r="M16" s="4">
        <f t="shared" si="0"/>
        <v>0</v>
      </c>
      <c r="N16" s="8">
        <f>IF(ISNA(VLOOKUP(E16,'VMA Tabelle'!$A$5:$C$245,3,FALSE))=TRUE,0,IF(M16=Listenvorgaben!$C$3,VLOOKUP(E16,'VMA Tabelle'!$A$5:$C$245,2,FALSE),IF(OR(M16&gt;0,H16&gt;0),VLOOKUP(E16,'VMA Tabelle'!$A$5:$C$245,3,FALSE),0)))</f>
        <v>0</v>
      </c>
      <c r="O16" s="8">
        <f>IF(E16&gt;0,0,IF(M16=Listenvorgaben!$C$3,28,IF(OR(M16&gt;Listenvorgaben!$C$2,H16&gt;0),14,0)))</f>
        <v>0</v>
      </c>
      <c r="P16" s="8">
        <f>MIN(N16+O16,IF(I16&gt;0,IF(E16&gt;0,VLOOKUP(E16,'VMA Tabelle'!A:C,2,0),28)*0.2,0)+IF(J16&gt;0,IF(E16&gt;0,VLOOKUP(E16,'VMA Tabelle'!A:C,2,0),28)*0.4,0)+IF(K16&gt;0,IF(E16&gt;0,VLOOKUP(E16,'VMA Tabelle'!A:C,2,0),28)*0.4,0))</f>
        <v>0</v>
      </c>
      <c r="Q16" s="9">
        <f>IF(L16&gt;0,IF(E16&gt;0,VLOOKUP(E16,'VMA Tabelle'!A:D,3,0),20),0)</f>
        <v>0</v>
      </c>
      <c r="R16" s="14"/>
    </row>
    <row r="17" spans="1:18" x14ac:dyDescent="0.25">
      <c r="A17" s="42"/>
      <c r="B17" s="43"/>
      <c r="C17" s="44"/>
      <c r="D17" s="43"/>
      <c r="E17" s="43"/>
      <c r="F17" s="43"/>
      <c r="G17" s="48"/>
      <c r="H17" s="49"/>
      <c r="I17" s="49"/>
      <c r="J17" s="49"/>
      <c r="K17" s="49"/>
      <c r="L17" s="50"/>
      <c r="M17" s="4">
        <f t="shared" si="0"/>
        <v>0</v>
      </c>
      <c r="N17" s="8">
        <f>IF(ISNA(VLOOKUP(E17,'VMA Tabelle'!$A$5:$C$245,3,FALSE))=TRUE,0,IF(M17=Listenvorgaben!$C$3,VLOOKUP(E17,'VMA Tabelle'!$A$5:$C$245,2,FALSE),IF(OR(M17&gt;0,H17&gt;0),VLOOKUP(E17,'VMA Tabelle'!$A$5:$C$245,3,FALSE),0)))</f>
        <v>0</v>
      </c>
      <c r="O17" s="8">
        <f>IF(E17&gt;0,0,IF(M17=Listenvorgaben!$C$3,28,IF(OR(M17&gt;Listenvorgaben!$C$2,H17&gt;0),14,0)))</f>
        <v>0</v>
      </c>
      <c r="P17" s="8">
        <f>MIN(N17+O17,IF(I17&gt;0,IF(E17&gt;0,VLOOKUP(E17,'VMA Tabelle'!A:C,2,0),28)*0.2,0)+IF(J17&gt;0,IF(E17&gt;0,VLOOKUP(E17,'VMA Tabelle'!A:C,2,0),28)*0.4,0)+IF(K17&gt;0,IF(E17&gt;0,VLOOKUP(E17,'VMA Tabelle'!A:C,2,0),28)*0.4,0))</f>
        <v>0</v>
      </c>
      <c r="Q17" s="9">
        <f>IF(L17&gt;0,IF(E17&gt;0,VLOOKUP(E17,'VMA Tabelle'!A:D,3,0),20),0)</f>
        <v>0</v>
      </c>
      <c r="R17" s="14"/>
    </row>
    <row r="18" spans="1:18" x14ac:dyDescent="0.25">
      <c r="A18" s="42"/>
      <c r="B18" s="44"/>
      <c r="C18" s="44"/>
      <c r="D18" s="43"/>
      <c r="E18" s="43"/>
      <c r="F18" s="43"/>
      <c r="G18" s="45"/>
      <c r="H18" s="46"/>
      <c r="I18" s="46"/>
      <c r="J18" s="46"/>
      <c r="K18" s="46"/>
      <c r="L18" s="47"/>
      <c r="M18" s="4">
        <f t="shared" si="0"/>
        <v>0</v>
      </c>
      <c r="N18" s="8">
        <f>IF(ISNA(VLOOKUP(E18,'VMA Tabelle'!$A$5:$C$245,3,FALSE))=TRUE,0,IF(M18=Listenvorgaben!$C$3,VLOOKUP(E18,'VMA Tabelle'!$A$5:$C$245,2,FALSE),IF(OR(M18&gt;0,H18&gt;0),VLOOKUP(E18,'VMA Tabelle'!$A$5:$C$245,3,FALSE),0)))</f>
        <v>0</v>
      </c>
      <c r="O18" s="8">
        <f>IF(E18&gt;0,0,IF(M18=Listenvorgaben!$C$3,28,IF(OR(M18&gt;Listenvorgaben!$C$2,H18&gt;0),14,0)))</f>
        <v>0</v>
      </c>
      <c r="P18" s="8">
        <f>MIN(N18+O18,IF(I18&gt;0,IF(E18&gt;0,VLOOKUP(E18,'VMA Tabelle'!A:C,2,0),28)*0.2,0)+IF(J18&gt;0,IF(E18&gt;0,VLOOKUP(E18,'VMA Tabelle'!A:C,2,0),28)*0.4,0)+IF(K18&gt;0,IF(E18&gt;0,VLOOKUP(E18,'VMA Tabelle'!A:C,2,0),28)*0.4,0))</f>
        <v>0</v>
      </c>
      <c r="Q18" s="9">
        <f>IF(L18&gt;0,IF(E18&gt;0,VLOOKUP(E18,'VMA Tabelle'!A:D,3,0),20),0)</f>
        <v>0</v>
      </c>
      <c r="R18" s="14"/>
    </row>
    <row r="19" spans="1:18" x14ac:dyDescent="0.25">
      <c r="A19" s="42"/>
      <c r="B19" s="43"/>
      <c r="C19" s="44"/>
      <c r="D19" s="43"/>
      <c r="E19" s="43"/>
      <c r="F19" s="43"/>
      <c r="G19" s="48"/>
      <c r="H19" s="49"/>
      <c r="I19" s="49"/>
      <c r="J19" s="49"/>
      <c r="K19" s="49"/>
      <c r="L19" s="50"/>
      <c r="M19" s="4">
        <f t="shared" si="0"/>
        <v>0</v>
      </c>
      <c r="N19" s="8">
        <f>IF(ISNA(VLOOKUP(E19,'VMA Tabelle'!$A$5:$C$245,3,FALSE))=TRUE,0,IF(M19=Listenvorgaben!$C$3,VLOOKUP(E19,'VMA Tabelle'!$A$5:$C$245,2,FALSE),IF(OR(M19&gt;0,H19&gt;0),VLOOKUP(E19,'VMA Tabelle'!$A$5:$C$245,3,FALSE),0)))</f>
        <v>0</v>
      </c>
      <c r="O19" s="8">
        <f>IF(E19&gt;0,0,IF(M19=Listenvorgaben!$C$3,28,IF(OR(M19&gt;Listenvorgaben!$C$2,H19&gt;0),14,0)))</f>
        <v>0</v>
      </c>
      <c r="P19" s="8">
        <f>MIN(N19+O19,IF(I19&gt;0,IF(E19&gt;0,VLOOKUP(E19,'VMA Tabelle'!A:C,2,0),28)*0.2,0)+IF(J19&gt;0,IF(E19&gt;0,VLOOKUP(E19,'VMA Tabelle'!A:C,2,0),28)*0.4,0)+IF(K19&gt;0,IF(E19&gt;0,VLOOKUP(E19,'VMA Tabelle'!A:C,2,0),28)*0.4,0))</f>
        <v>0</v>
      </c>
      <c r="Q19" s="9">
        <f>IF(L19&gt;0,IF(E19&gt;0,VLOOKUP(E19,'VMA Tabelle'!A:D,3,0),20),0)</f>
        <v>0</v>
      </c>
      <c r="R19" s="14"/>
    </row>
    <row r="20" spans="1:18" x14ac:dyDescent="0.25">
      <c r="A20" s="42"/>
      <c r="B20" s="44"/>
      <c r="C20" s="44"/>
      <c r="D20" s="43"/>
      <c r="E20" s="43"/>
      <c r="F20" s="43"/>
      <c r="G20" s="48"/>
      <c r="H20" s="49"/>
      <c r="I20" s="49"/>
      <c r="J20" s="49"/>
      <c r="K20" s="49"/>
      <c r="L20" s="50"/>
      <c r="M20" s="4">
        <f t="shared" si="0"/>
        <v>0</v>
      </c>
      <c r="N20" s="8">
        <f>IF(ISNA(VLOOKUP(E20,'VMA Tabelle'!$A$5:$C$245,3,FALSE))=TRUE,0,IF(M20=Listenvorgaben!$C$3,VLOOKUP(E20,'VMA Tabelle'!$A$5:$C$245,2,FALSE),IF(OR(M20&gt;0,H20&gt;0),VLOOKUP(E20,'VMA Tabelle'!$A$5:$C$245,3,FALSE),0)))</f>
        <v>0</v>
      </c>
      <c r="O20" s="8">
        <f>IF(E20&gt;0,0,IF(M20=Listenvorgaben!$C$3,28,IF(OR(M20&gt;Listenvorgaben!$C$2,H20&gt;0),14,0)))</f>
        <v>0</v>
      </c>
      <c r="P20" s="8">
        <f>MIN(N20+O20,IF(I20&gt;0,IF(E20&gt;0,VLOOKUP(E20,'VMA Tabelle'!A:C,2,0),28)*0.2,0)+IF(J20&gt;0,IF(E20&gt;0,VLOOKUP(E20,'VMA Tabelle'!A:C,2,0),28)*0.4,0)+IF(K20&gt;0,IF(E20&gt;0,VLOOKUP(E20,'VMA Tabelle'!A:C,2,0),28)*0.4,0))</f>
        <v>0</v>
      </c>
      <c r="Q20" s="9">
        <f>IF(L20&gt;0,IF(E20&gt;0,VLOOKUP(E20,'VMA Tabelle'!A:D,3,0),20),0)</f>
        <v>0</v>
      </c>
      <c r="R20" s="14"/>
    </row>
    <row r="21" spans="1:18" x14ac:dyDescent="0.25">
      <c r="A21" s="42"/>
      <c r="B21" s="44"/>
      <c r="C21" s="44"/>
      <c r="D21" s="43"/>
      <c r="E21" s="43"/>
      <c r="F21" s="43"/>
      <c r="G21" s="48"/>
      <c r="H21" s="49"/>
      <c r="I21" s="49"/>
      <c r="J21" s="49"/>
      <c r="K21" s="49"/>
      <c r="L21" s="50"/>
      <c r="M21" s="4">
        <f t="shared" si="0"/>
        <v>0</v>
      </c>
      <c r="N21" s="8">
        <f>IF(ISNA(VLOOKUP(E21,'VMA Tabelle'!$A$5:$C$245,3,FALSE))=TRUE,0,IF(M21=Listenvorgaben!$C$3,VLOOKUP(E21,'VMA Tabelle'!$A$5:$C$245,2,FALSE),IF(OR(M21&gt;0,H21&gt;0),VLOOKUP(E21,'VMA Tabelle'!$A$5:$C$245,3,FALSE),0)))</f>
        <v>0</v>
      </c>
      <c r="O21" s="8">
        <f>IF(E21&gt;0,0,IF(M21=Listenvorgaben!$C$3,28,IF(OR(M21&gt;Listenvorgaben!$C$2,H21&gt;0),14,0)))</f>
        <v>0</v>
      </c>
      <c r="P21" s="8">
        <f>MIN(N21+O21,IF(I21&gt;0,IF(E21&gt;0,VLOOKUP(E21,'VMA Tabelle'!A:C,2,0),28)*0.2,0)+IF(J21&gt;0,IF(E21&gt;0,VLOOKUP(E21,'VMA Tabelle'!A:C,2,0),28)*0.4,0)+IF(K21&gt;0,IF(E21&gt;0,VLOOKUP(E21,'VMA Tabelle'!A:C,2,0),28)*0.4,0))</f>
        <v>0</v>
      </c>
      <c r="Q21" s="9">
        <f>IF(L21&gt;0,IF(E21&gt;0,VLOOKUP(E21,'VMA Tabelle'!A:D,3,0),20),0)</f>
        <v>0</v>
      </c>
      <c r="R21" s="14"/>
    </row>
    <row r="22" spans="1:18" x14ac:dyDescent="0.25">
      <c r="A22" s="42"/>
      <c r="B22" s="44"/>
      <c r="C22" s="44"/>
      <c r="D22" s="43"/>
      <c r="E22" s="43"/>
      <c r="F22" s="43"/>
      <c r="G22" s="48"/>
      <c r="H22" s="49"/>
      <c r="I22" s="49"/>
      <c r="J22" s="49"/>
      <c r="K22" s="49"/>
      <c r="L22" s="50"/>
      <c r="M22" s="4">
        <f t="shared" si="0"/>
        <v>0</v>
      </c>
      <c r="N22" s="8">
        <f>IF(ISNA(VLOOKUP(E22,'VMA Tabelle'!$A$5:$C$245,3,FALSE))=TRUE,0,IF(M22=Listenvorgaben!$C$3,VLOOKUP(E22,'VMA Tabelle'!$A$5:$C$245,2,FALSE),IF(OR(M22&gt;0,H22&gt;0),VLOOKUP(E22,'VMA Tabelle'!$A$5:$C$245,3,FALSE),0)))</f>
        <v>0</v>
      </c>
      <c r="O22" s="8">
        <f>IF(E22&gt;0,0,IF(M22=Listenvorgaben!$C$3,28,IF(OR(M22&gt;Listenvorgaben!$C$2,H22&gt;0),14,0)))</f>
        <v>0</v>
      </c>
      <c r="P22" s="8">
        <f>MIN(N22+O22,IF(I22&gt;0,IF(E22&gt;0,VLOOKUP(E22,'VMA Tabelle'!A:C,2,0),28)*0.2,0)+IF(J22&gt;0,IF(E22&gt;0,VLOOKUP(E22,'VMA Tabelle'!A:C,2,0),28)*0.4,0)+IF(K22&gt;0,IF(E22&gt;0,VLOOKUP(E22,'VMA Tabelle'!A:C,2,0),28)*0.4,0))</f>
        <v>0</v>
      </c>
      <c r="Q22" s="9">
        <f>IF(L22&gt;0,IF(E22&gt;0,VLOOKUP(E22,'VMA Tabelle'!A:D,3,0),20),0)</f>
        <v>0</v>
      </c>
      <c r="R22" s="14"/>
    </row>
    <row r="23" spans="1:18" x14ac:dyDescent="0.25">
      <c r="A23" s="42"/>
      <c r="B23" s="43"/>
      <c r="C23" s="44"/>
      <c r="D23" s="43"/>
      <c r="E23" s="43"/>
      <c r="F23" s="43"/>
      <c r="G23" s="48"/>
      <c r="H23" s="49"/>
      <c r="I23" s="49"/>
      <c r="J23" s="49"/>
      <c r="K23" s="49"/>
      <c r="L23" s="50"/>
      <c r="M23" s="4">
        <f t="shared" si="0"/>
        <v>0</v>
      </c>
      <c r="N23" s="8">
        <f>IF(ISNA(VLOOKUP(E23,'VMA Tabelle'!$A$5:$C$245,3,FALSE))=TRUE,0,IF(M23=Listenvorgaben!$C$3,VLOOKUP(E23,'VMA Tabelle'!$A$5:$C$245,2,FALSE),IF(OR(M23&gt;0,H23&gt;0),VLOOKUP(E23,'VMA Tabelle'!$A$5:$C$245,3,FALSE),0)))</f>
        <v>0</v>
      </c>
      <c r="O23" s="8">
        <f>IF(E23&gt;0,0,IF(M23=Listenvorgaben!$C$3,28,IF(OR(M23&gt;Listenvorgaben!$C$2,H23&gt;0),14,0)))</f>
        <v>0</v>
      </c>
      <c r="P23" s="8">
        <f>MIN(N23+O23,IF(I23&gt;0,IF(E23&gt;0,VLOOKUP(E23,'VMA Tabelle'!A:C,2,0),28)*0.2,0)+IF(J23&gt;0,IF(E23&gt;0,VLOOKUP(E23,'VMA Tabelle'!A:C,2,0),28)*0.4,0)+IF(K23&gt;0,IF(E23&gt;0,VLOOKUP(E23,'VMA Tabelle'!A:C,2,0),28)*0.4,0))</f>
        <v>0</v>
      </c>
      <c r="Q23" s="9">
        <f>IF(L23&gt;0,IF(E23&gt;0,VLOOKUP(E23,'VMA Tabelle'!A:D,3,0),20),0)</f>
        <v>0</v>
      </c>
      <c r="R23" s="14"/>
    </row>
    <row r="24" spans="1:18" x14ac:dyDescent="0.25">
      <c r="A24" s="42"/>
      <c r="B24" s="43"/>
      <c r="C24" s="44"/>
      <c r="D24" s="43"/>
      <c r="E24" s="43"/>
      <c r="F24" s="43"/>
      <c r="G24" s="48"/>
      <c r="H24" s="49"/>
      <c r="I24" s="49"/>
      <c r="J24" s="49"/>
      <c r="K24" s="49"/>
      <c r="L24" s="50"/>
      <c r="M24" s="4">
        <f t="shared" si="0"/>
        <v>0</v>
      </c>
      <c r="N24" s="8">
        <f>IF(ISNA(VLOOKUP(E24,'VMA Tabelle'!$A$5:$C$245,3,FALSE))=TRUE,0,IF(M24=Listenvorgaben!$C$3,VLOOKUP(E24,'VMA Tabelle'!$A$5:$C$245,2,FALSE),IF(OR(M24&gt;0,H24&gt;0),VLOOKUP(E24,'VMA Tabelle'!$A$5:$C$245,3,FALSE),0)))</f>
        <v>0</v>
      </c>
      <c r="O24" s="8">
        <f>IF(E24&gt;0,0,IF(M24=Listenvorgaben!$C$3,28,IF(OR(M24&gt;Listenvorgaben!$C$2,H24&gt;0),14,0)))</f>
        <v>0</v>
      </c>
      <c r="P24" s="8">
        <f>MIN(N24+O24,IF(I24&gt;0,IF(E24&gt;0,VLOOKUP(E24,'VMA Tabelle'!A:C,2,0),28)*0.2,0)+IF(J24&gt;0,IF(E24&gt;0,VLOOKUP(E24,'VMA Tabelle'!A:C,2,0),28)*0.4,0)+IF(K24&gt;0,IF(E24&gt;0,VLOOKUP(E24,'VMA Tabelle'!A:C,2,0),28)*0.4,0))</f>
        <v>0</v>
      </c>
      <c r="Q24" s="9">
        <f>IF(L24&gt;0,IF(E24&gt;0,VLOOKUP(E24,'VMA Tabelle'!A:D,3,0),20),0)</f>
        <v>0</v>
      </c>
      <c r="R24" s="14"/>
    </row>
    <row r="25" spans="1:18" x14ac:dyDescent="0.25">
      <c r="A25" s="42"/>
      <c r="B25" s="43"/>
      <c r="C25" s="44"/>
      <c r="D25" s="43"/>
      <c r="E25" s="43"/>
      <c r="F25" s="43"/>
      <c r="G25" s="48"/>
      <c r="H25" s="49"/>
      <c r="I25" s="49"/>
      <c r="J25" s="49"/>
      <c r="K25" s="49"/>
      <c r="L25" s="50"/>
      <c r="M25" s="4">
        <f t="shared" si="0"/>
        <v>0</v>
      </c>
      <c r="N25" s="8">
        <f>IF(ISNA(VLOOKUP(E25,'VMA Tabelle'!$A$5:$C$245,3,FALSE))=TRUE,0,IF(M25=Listenvorgaben!$C$3,VLOOKUP(E25,'VMA Tabelle'!$A$5:$C$245,2,FALSE),IF(OR(M25&gt;0,H25&gt;0),VLOOKUP(E25,'VMA Tabelle'!$A$5:$C$245,3,FALSE),0)))</f>
        <v>0</v>
      </c>
      <c r="O25" s="8">
        <f>IF(E25&gt;0,0,IF(M25=Listenvorgaben!$C$3,28,IF(OR(M25&gt;Listenvorgaben!$C$2,H25&gt;0),14,0)))</f>
        <v>0</v>
      </c>
      <c r="P25" s="8">
        <f>MIN(N25+O25,IF(I25&gt;0,IF(E25&gt;0,VLOOKUP(E25,'VMA Tabelle'!A:C,2,0),28)*0.2,0)+IF(J25&gt;0,IF(E25&gt;0,VLOOKUP(E25,'VMA Tabelle'!A:C,2,0),28)*0.4,0)+IF(K25&gt;0,IF(E25&gt;0,VLOOKUP(E25,'VMA Tabelle'!A:C,2,0),28)*0.4,0))</f>
        <v>0</v>
      </c>
      <c r="Q25" s="9">
        <f>IF(L25&gt;0,IF(E25&gt;0,VLOOKUP(E25,'VMA Tabelle'!A:D,3,0),20),0)</f>
        <v>0</v>
      </c>
      <c r="R25" s="14"/>
    </row>
    <row r="26" spans="1:18" x14ac:dyDescent="0.25">
      <c r="A26" s="42"/>
      <c r="B26" s="43"/>
      <c r="C26" s="44"/>
      <c r="D26" s="43"/>
      <c r="E26" s="43"/>
      <c r="F26" s="43"/>
      <c r="G26" s="48"/>
      <c r="H26" s="49"/>
      <c r="I26" s="49"/>
      <c r="J26" s="49"/>
      <c r="K26" s="49"/>
      <c r="L26" s="50"/>
      <c r="M26" s="4">
        <f t="shared" si="0"/>
        <v>0</v>
      </c>
      <c r="N26" s="8">
        <f>IF(ISNA(VLOOKUP(E26,'VMA Tabelle'!$A$5:$C$245,3,FALSE))=TRUE,0,IF(M26=Listenvorgaben!$C$3,VLOOKUP(E26,'VMA Tabelle'!$A$5:$C$245,2,FALSE),IF(OR(M26&gt;0,H26&gt;0),VLOOKUP(E26,'VMA Tabelle'!$A$5:$C$245,3,FALSE),0)))</f>
        <v>0</v>
      </c>
      <c r="O26" s="8">
        <f>IF(E26&gt;0,0,IF(M26=Listenvorgaben!$C$3,28,IF(OR(M26&gt;Listenvorgaben!$C$2,H26&gt;0),14,0)))</f>
        <v>0</v>
      </c>
      <c r="P26" s="8">
        <f>MIN(N26+O26,IF(I26&gt;0,IF(E26&gt;0,VLOOKUP(E26,'VMA Tabelle'!A:C,2,0),28)*0.2,0)+IF(J26&gt;0,IF(E26&gt;0,VLOOKUP(E26,'VMA Tabelle'!A:C,2,0),28)*0.4,0)+IF(K26&gt;0,IF(E26&gt;0,VLOOKUP(E26,'VMA Tabelle'!A:C,2,0),28)*0.4,0))</f>
        <v>0</v>
      </c>
      <c r="Q26" s="9">
        <f>IF(L26&gt;0,IF(E26&gt;0,VLOOKUP(E26,'VMA Tabelle'!A:D,3,0),20),0)</f>
        <v>0</v>
      </c>
      <c r="R26" s="14"/>
    </row>
    <row r="27" spans="1:18" x14ac:dyDescent="0.25">
      <c r="A27" s="42"/>
      <c r="B27" s="43"/>
      <c r="C27" s="44"/>
      <c r="D27" s="43"/>
      <c r="E27" s="43"/>
      <c r="F27" s="43"/>
      <c r="G27" s="48"/>
      <c r="H27" s="49"/>
      <c r="I27" s="49"/>
      <c r="J27" s="49"/>
      <c r="K27" s="49"/>
      <c r="L27" s="50"/>
      <c r="M27" s="4">
        <f t="shared" si="0"/>
        <v>0</v>
      </c>
      <c r="N27" s="8">
        <f>IF(ISNA(VLOOKUP(E27,'VMA Tabelle'!$A$5:$C$245,3,FALSE))=TRUE,0,IF(M27=Listenvorgaben!$C$3,VLOOKUP(E27,'VMA Tabelle'!$A$5:$C$245,2,FALSE),IF(OR(M27&gt;0,H27&gt;0),VLOOKUP(E27,'VMA Tabelle'!$A$5:$C$245,3,FALSE),0)))</f>
        <v>0</v>
      </c>
      <c r="O27" s="8">
        <f>IF(E27&gt;0,0,IF(M27=Listenvorgaben!$C$3,28,IF(OR(M27&gt;Listenvorgaben!$C$2,H27&gt;0),14,0)))</f>
        <v>0</v>
      </c>
      <c r="P27" s="8">
        <f>MIN(N27+O27,IF(I27&gt;0,IF(E27&gt;0,VLOOKUP(E27,'VMA Tabelle'!A:C,2,0),28)*0.2,0)+IF(J27&gt;0,IF(E27&gt;0,VLOOKUP(E27,'VMA Tabelle'!A:C,2,0),28)*0.4,0)+IF(K27&gt;0,IF(E27&gt;0,VLOOKUP(E27,'VMA Tabelle'!A:C,2,0),28)*0.4,0))</f>
        <v>0</v>
      </c>
      <c r="Q27" s="9">
        <f>IF(L27&gt;0,IF(E27&gt;0,VLOOKUP(E27,'VMA Tabelle'!A:D,3,0),20),0)</f>
        <v>0</v>
      </c>
      <c r="R27" s="14"/>
    </row>
    <row r="28" spans="1:18" x14ac:dyDescent="0.25">
      <c r="A28" s="42"/>
      <c r="B28" s="43"/>
      <c r="C28" s="44"/>
      <c r="D28" s="43"/>
      <c r="E28" s="43"/>
      <c r="F28" s="43"/>
      <c r="G28" s="48"/>
      <c r="H28" s="49"/>
      <c r="I28" s="49"/>
      <c r="J28" s="49"/>
      <c r="K28" s="49"/>
      <c r="L28" s="50"/>
      <c r="M28" s="4">
        <f t="shared" si="0"/>
        <v>0</v>
      </c>
      <c r="N28" s="8">
        <f>IF(ISNA(VLOOKUP(E28,'VMA Tabelle'!$A$5:$C$245,3,FALSE))=TRUE,0,IF(M28=Listenvorgaben!$C$3,VLOOKUP(E28,'VMA Tabelle'!$A$5:$C$245,2,FALSE),IF(OR(M28&gt;0,H28&gt;0),VLOOKUP(E28,'VMA Tabelle'!$A$5:$C$245,3,FALSE),0)))</f>
        <v>0</v>
      </c>
      <c r="O28" s="8">
        <f>IF(E28&gt;0,0,IF(M28=Listenvorgaben!$C$3,28,IF(OR(M28&gt;Listenvorgaben!$C$2,H28&gt;0),14,0)))</f>
        <v>0</v>
      </c>
      <c r="P28" s="8">
        <f>MIN(N28+O28,IF(I28&gt;0,IF(E28&gt;0,VLOOKUP(E28,'VMA Tabelle'!A:C,2,0),28)*0.2,0)+IF(J28&gt;0,IF(E28&gt;0,VLOOKUP(E28,'VMA Tabelle'!A:C,2,0),28)*0.4,0)+IF(K28&gt;0,IF(E28&gt;0,VLOOKUP(E28,'VMA Tabelle'!A:C,2,0),28)*0.4,0))</f>
        <v>0</v>
      </c>
      <c r="Q28" s="9">
        <f>IF(L28&gt;0,IF(E28&gt;0,VLOOKUP(E28,'VMA Tabelle'!A:D,3,0),20),0)</f>
        <v>0</v>
      </c>
      <c r="R28" s="14"/>
    </row>
    <row r="29" spans="1:18" x14ac:dyDescent="0.25">
      <c r="A29" s="42"/>
      <c r="B29" s="43"/>
      <c r="C29" s="44"/>
      <c r="D29" s="43"/>
      <c r="E29" s="43"/>
      <c r="F29" s="43"/>
      <c r="G29" s="48"/>
      <c r="H29" s="49"/>
      <c r="I29" s="49"/>
      <c r="J29" s="49"/>
      <c r="K29" s="49"/>
      <c r="L29" s="50"/>
      <c r="M29" s="4">
        <f t="shared" si="0"/>
        <v>0</v>
      </c>
      <c r="N29" s="8">
        <f>IF(ISNA(VLOOKUP(E29,'VMA Tabelle'!$A$5:$C$245,3,FALSE))=TRUE,0,IF(M29=Listenvorgaben!$C$3,VLOOKUP(E29,'VMA Tabelle'!$A$5:$C$245,2,FALSE),IF(OR(M29&gt;0,H29&gt;0),VLOOKUP(E29,'VMA Tabelle'!$A$5:$C$245,3,FALSE),0)))</f>
        <v>0</v>
      </c>
      <c r="O29" s="8">
        <f>IF(E29&gt;0,0,IF(M29=Listenvorgaben!$C$3,28,IF(OR(M29&gt;Listenvorgaben!$C$2,H29&gt;0),14,0)))</f>
        <v>0</v>
      </c>
      <c r="P29" s="8">
        <f>MIN(N29+O29,IF(I29&gt;0,IF(E29&gt;0,VLOOKUP(E29,'VMA Tabelle'!A:C,2,0),28)*0.2,0)+IF(J29&gt;0,IF(E29&gt;0,VLOOKUP(E29,'VMA Tabelle'!A:C,2,0),28)*0.4,0)+IF(K29&gt;0,IF(E29&gt;0,VLOOKUP(E29,'VMA Tabelle'!A:C,2,0),28)*0.4,0))</f>
        <v>0</v>
      </c>
      <c r="Q29" s="9">
        <f>IF(L29&gt;0,IF(E29&gt;0,VLOOKUP(E29,'VMA Tabelle'!A:D,3,0),20),0)</f>
        <v>0</v>
      </c>
      <c r="R29" s="14"/>
    </row>
    <row r="30" spans="1:18" x14ac:dyDescent="0.25">
      <c r="A30" s="42"/>
      <c r="B30" s="43"/>
      <c r="C30" s="44"/>
      <c r="D30" s="43"/>
      <c r="E30" s="43"/>
      <c r="F30" s="43"/>
      <c r="G30" s="48"/>
      <c r="H30" s="49"/>
      <c r="I30" s="49"/>
      <c r="J30" s="49"/>
      <c r="K30" s="49"/>
      <c r="L30" s="50"/>
      <c r="M30" s="4">
        <f t="shared" si="0"/>
        <v>0</v>
      </c>
      <c r="N30" s="8">
        <f>IF(ISNA(VLOOKUP(E30,'VMA Tabelle'!$A$5:$C$245,3,FALSE))=TRUE,0,IF(M30=Listenvorgaben!$C$3,VLOOKUP(E30,'VMA Tabelle'!$A$5:$C$245,2,FALSE),IF(OR(M30&gt;0,H30&gt;0),VLOOKUP(E30,'VMA Tabelle'!$A$5:$C$245,3,FALSE),0)))</f>
        <v>0</v>
      </c>
      <c r="O30" s="8">
        <f>IF(E30&gt;0,0,IF(M30=Listenvorgaben!$C$3,28,IF(OR(M30&gt;Listenvorgaben!$C$2,H30&gt;0),14,0)))</f>
        <v>0</v>
      </c>
      <c r="P30" s="8">
        <f>MIN(N30+O30,IF(I30&gt;0,IF(E30&gt;0,VLOOKUP(E30,'VMA Tabelle'!A:C,2,0),28)*0.2,0)+IF(J30&gt;0,IF(E30&gt;0,VLOOKUP(E30,'VMA Tabelle'!A:C,2,0),28)*0.4,0)+IF(K30&gt;0,IF(E30&gt;0,VLOOKUP(E30,'VMA Tabelle'!A:C,2,0),28)*0.4,0))</f>
        <v>0</v>
      </c>
      <c r="Q30" s="9">
        <f>IF(L30&gt;0,IF(E30&gt;0,VLOOKUP(E30,'VMA Tabelle'!A:D,3,0),20),0)</f>
        <v>0</v>
      </c>
      <c r="R30" s="14"/>
    </row>
    <row r="31" spans="1:18" x14ac:dyDescent="0.25">
      <c r="A31" s="42"/>
      <c r="B31" s="43"/>
      <c r="C31" s="44"/>
      <c r="D31" s="43"/>
      <c r="E31" s="43"/>
      <c r="F31" s="43"/>
      <c r="G31" s="48"/>
      <c r="H31" s="49"/>
      <c r="I31" s="49"/>
      <c r="J31" s="49"/>
      <c r="K31" s="49"/>
      <c r="L31" s="50"/>
      <c r="M31" s="4">
        <f t="shared" si="0"/>
        <v>0</v>
      </c>
      <c r="N31" s="8">
        <f>IF(ISNA(VLOOKUP(E31,'VMA Tabelle'!$A$5:$C$245,3,FALSE))=TRUE,0,IF(M31=Listenvorgaben!$C$3,VLOOKUP(E31,'VMA Tabelle'!$A$5:$C$245,2,FALSE),IF(OR(M31&gt;0,H31&gt;0),VLOOKUP(E31,'VMA Tabelle'!$A$5:$C$245,3,FALSE),0)))</f>
        <v>0</v>
      </c>
      <c r="O31" s="8">
        <f>IF(E31&gt;0,0,IF(M31=Listenvorgaben!$C$3,28,IF(OR(M31&gt;Listenvorgaben!$C$2,H31&gt;0),14,0)))</f>
        <v>0</v>
      </c>
      <c r="P31" s="8">
        <f>MIN(N31+O31,IF(I31&gt;0,IF(E31&gt;0,VLOOKUP(E31,'VMA Tabelle'!A:C,2,0),28)*0.2,0)+IF(J31&gt;0,IF(E31&gt;0,VLOOKUP(E31,'VMA Tabelle'!A:C,2,0),28)*0.4,0)+IF(K31&gt;0,IF(E31&gt;0,VLOOKUP(E31,'VMA Tabelle'!A:C,2,0),28)*0.4,0))</f>
        <v>0</v>
      </c>
      <c r="Q31" s="9">
        <f>IF(L31&gt;0,IF(E31&gt;0,VLOOKUP(E31,'VMA Tabelle'!A:D,3,0),20),0)</f>
        <v>0</v>
      </c>
      <c r="R31" s="14"/>
    </row>
    <row r="32" spans="1:18" x14ac:dyDescent="0.25">
      <c r="A32" s="42"/>
      <c r="B32" s="43"/>
      <c r="C32" s="44"/>
      <c r="D32" s="43"/>
      <c r="E32" s="43"/>
      <c r="F32" s="43"/>
      <c r="G32" s="48"/>
      <c r="H32" s="49"/>
      <c r="I32" s="49"/>
      <c r="J32" s="49"/>
      <c r="K32" s="49"/>
      <c r="L32" s="50"/>
      <c r="M32" s="4">
        <f t="shared" si="0"/>
        <v>0</v>
      </c>
      <c r="N32" s="8">
        <f>IF(ISNA(VLOOKUP(E32,'VMA Tabelle'!$A$5:$C$245,3,FALSE))=TRUE,0,IF(M32=Listenvorgaben!$C$3,VLOOKUP(E32,'VMA Tabelle'!$A$5:$C$245,2,FALSE),IF(OR(M32&gt;0,H32&gt;0),VLOOKUP(E32,'VMA Tabelle'!$A$5:$C$245,3,FALSE),0)))</f>
        <v>0</v>
      </c>
      <c r="O32" s="8">
        <f>IF(E32&gt;0,0,IF(M32=Listenvorgaben!$C$3,28,IF(OR(M32&gt;Listenvorgaben!$C$2,H32&gt;0),14,0)))</f>
        <v>0</v>
      </c>
      <c r="P32" s="8">
        <f>MIN(N32+O32,IF(I32&gt;0,IF(E32&gt;0,VLOOKUP(E32,'VMA Tabelle'!A:C,2,0),28)*0.2,0)+IF(J32&gt;0,IF(E32&gt;0,VLOOKUP(E32,'VMA Tabelle'!A:C,2,0),28)*0.4,0)+IF(K32&gt;0,IF(E32&gt;0,VLOOKUP(E32,'VMA Tabelle'!A:C,2,0),28)*0.4,0))</f>
        <v>0</v>
      </c>
      <c r="Q32" s="9">
        <f>IF(L32&gt;0,IF(E32&gt;0,VLOOKUP(E32,'VMA Tabelle'!A:D,3,0),20),0)</f>
        <v>0</v>
      </c>
      <c r="R32" s="14"/>
    </row>
    <row r="33" spans="1:18" x14ac:dyDescent="0.25">
      <c r="A33" s="42"/>
      <c r="B33" s="43"/>
      <c r="C33" s="44"/>
      <c r="D33" s="43"/>
      <c r="E33" s="43"/>
      <c r="F33" s="43"/>
      <c r="G33" s="48"/>
      <c r="H33" s="49"/>
      <c r="I33" s="49"/>
      <c r="J33" s="49"/>
      <c r="K33" s="49"/>
      <c r="L33" s="50"/>
      <c r="M33" s="4">
        <f t="shared" si="0"/>
        <v>0</v>
      </c>
      <c r="N33" s="8">
        <f>IF(ISNA(VLOOKUP(E33,'VMA Tabelle'!$A$5:$C$245,3,FALSE))=TRUE,0,IF(M33=Listenvorgaben!$C$3,VLOOKUP(E33,'VMA Tabelle'!$A$5:$C$245,2,FALSE),IF(OR(M33&gt;0,H33&gt;0),VLOOKUP(E33,'VMA Tabelle'!$A$5:$C$245,3,FALSE),0)))</f>
        <v>0</v>
      </c>
      <c r="O33" s="8">
        <f>IF(E33&gt;0,0,IF(M33=Listenvorgaben!$C$3,28,IF(OR(M33&gt;Listenvorgaben!$C$2,H33&gt;0),14,0)))</f>
        <v>0</v>
      </c>
      <c r="P33" s="8">
        <f>MIN(N33+O33,IF(I33&gt;0,IF(E33&gt;0,VLOOKUP(E33,'VMA Tabelle'!A:C,2,0),28)*0.2,0)+IF(J33&gt;0,IF(E33&gt;0,VLOOKUP(E33,'VMA Tabelle'!A:C,2,0),28)*0.4,0)+IF(K33&gt;0,IF(E33&gt;0,VLOOKUP(E33,'VMA Tabelle'!A:C,2,0),28)*0.4,0))</f>
        <v>0</v>
      </c>
      <c r="Q33" s="9">
        <f>IF(L33&gt;0,IF(E33&gt;0,VLOOKUP(E33,'VMA Tabelle'!A:D,3,0),20),0)</f>
        <v>0</v>
      </c>
      <c r="R33" s="14"/>
    </row>
    <row r="34" spans="1:18" x14ac:dyDescent="0.25">
      <c r="A34" s="42"/>
      <c r="B34" s="43"/>
      <c r="C34" s="44"/>
      <c r="D34" s="43"/>
      <c r="E34" s="43"/>
      <c r="F34" s="43"/>
      <c r="G34" s="48"/>
      <c r="H34" s="49"/>
      <c r="I34" s="49"/>
      <c r="J34" s="49"/>
      <c r="K34" s="49"/>
      <c r="L34" s="50"/>
      <c r="M34" s="4">
        <f t="shared" si="0"/>
        <v>0</v>
      </c>
      <c r="N34" s="8">
        <f>IF(ISNA(VLOOKUP(E34,'VMA Tabelle'!$A$5:$C$245,3,FALSE))=TRUE,0,IF(M34=Listenvorgaben!$C$3,VLOOKUP(E34,'VMA Tabelle'!$A$5:$C$245,2,FALSE),IF(OR(M34&gt;0,H34&gt;0),VLOOKUP(E34,'VMA Tabelle'!$A$5:$C$245,3,FALSE),0)))</f>
        <v>0</v>
      </c>
      <c r="O34" s="8">
        <f>IF(E34&gt;0,0,IF(M34=Listenvorgaben!$C$3,28,IF(OR(M34&gt;Listenvorgaben!$C$2,H34&gt;0),14,0)))</f>
        <v>0</v>
      </c>
      <c r="P34" s="8">
        <f>MIN(N34+O34,IF(I34&gt;0,IF(E34&gt;0,VLOOKUP(E34,'VMA Tabelle'!A:C,2,0),28)*0.2,0)+IF(J34&gt;0,IF(E34&gt;0,VLOOKUP(E34,'VMA Tabelle'!A:C,2,0),28)*0.4,0)+IF(K34&gt;0,IF(E34&gt;0,VLOOKUP(E34,'VMA Tabelle'!A:C,2,0),28)*0.4,0))</f>
        <v>0</v>
      </c>
      <c r="Q34" s="9">
        <f>IF(L34&gt;0,IF(E34&gt;0,VLOOKUP(E34,'VMA Tabelle'!A:D,3,0),20),0)</f>
        <v>0</v>
      </c>
      <c r="R34" s="14"/>
    </row>
    <row r="35" spans="1:18" x14ac:dyDescent="0.25">
      <c r="A35" s="51"/>
      <c r="B35" s="52"/>
      <c r="C35" s="53"/>
      <c r="D35" s="52"/>
      <c r="E35" s="52"/>
      <c r="F35" s="52"/>
      <c r="G35" s="54"/>
      <c r="H35" s="55"/>
      <c r="I35" s="55"/>
      <c r="J35" s="55"/>
      <c r="K35" s="55"/>
      <c r="L35" s="56"/>
      <c r="M35" s="4">
        <f t="shared" si="0"/>
        <v>0</v>
      </c>
      <c r="N35" s="8">
        <f>IF(ISNA(VLOOKUP(E35,'VMA Tabelle'!$A$5:$C$245,3,FALSE))=TRUE,0,IF(M35=Listenvorgaben!$C$3,VLOOKUP(E35,'VMA Tabelle'!$A$5:$C$245,2,FALSE),IF(OR(M35&gt;0,H35&gt;0),VLOOKUP(E35,'VMA Tabelle'!$A$5:$C$245,3,FALSE),0)))</f>
        <v>0</v>
      </c>
      <c r="O35" s="8">
        <f>IF(E35&gt;0,0,IF(M35=Listenvorgaben!$C$3,28,IF(OR(M35&gt;Listenvorgaben!$C$2,H35&gt;0),14,0)))</f>
        <v>0</v>
      </c>
      <c r="P35" s="8">
        <f>MIN(N35+O35,IF(I35&gt;0,IF(E35&gt;0,VLOOKUP(E35,'VMA Tabelle'!A:C,2,0),28)*0.2,0)+IF(J35&gt;0,IF(E35&gt;0,VLOOKUP(E35,'VMA Tabelle'!A:C,2,0),28)*0.4,0)+IF(K35&gt;0,IF(E35&gt;0,VLOOKUP(E35,'VMA Tabelle'!A:C,2,0),28)*0.4,0))</f>
        <v>0</v>
      </c>
      <c r="Q35" s="9">
        <f>IF(L35&gt;0,IF(E35&gt;0,VLOOKUP(E35,'VMA Tabelle'!A:D,3,0),20),0)</f>
        <v>0</v>
      </c>
    </row>
    <row r="36" spans="1:18" x14ac:dyDescent="0.25">
      <c r="A36" s="84"/>
      <c r="M36" s="18" t="s">
        <v>5</v>
      </c>
      <c r="N36" s="19">
        <f>SUM(N9:N35)</f>
        <v>0</v>
      </c>
      <c r="O36" s="19">
        <f>SUM(O9:O35)</f>
        <v>0</v>
      </c>
      <c r="P36" s="19">
        <f>SUM(P9:P35)</f>
        <v>0</v>
      </c>
      <c r="Q36" s="19">
        <f>SUM(Q9:Q35)</f>
        <v>0</v>
      </c>
    </row>
    <row r="37" spans="1:18" x14ac:dyDescent="0.25">
      <c r="L37" s="20" t="s">
        <v>39</v>
      </c>
      <c r="M37" s="79">
        <v>1</v>
      </c>
      <c r="N37" s="19">
        <f>+N36*$M$37</f>
        <v>0</v>
      </c>
      <c r="O37" s="19">
        <f>+O36*$M$37</f>
        <v>0</v>
      </c>
      <c r="P37" s="21">
        <f>-SUM(P9:P34)</f>
        <v>0</v>
      </c>
      <c r="Q37" s="19">
        <f>+Q36</f>
        <v>0</v>
      </c>
    </row>
    <row r="38" spans="1:18" s="12" customFormat="1" ht="18.75" x14ac:dyDescent="0.3">
      <c r="A38" s="22"/>
      <c r="B38" s="23"/>
      <c r="C38" s="24"/>
      <c r="G38" s="25"/>
      <c r="M38" s="26"/>
      <c r="N38" s="26"/>
      <c r="O38" s="27"/>
      <c r="P38" s="28" t="s">
        <v>36</v>
      </c>
      <c r="Q38" s="29">
        <f>SUM(N37:Q37)</f>
        <v>0</v>
      </c>
    </row>
    <row r="40" spans="1:18" x14ac:dyDescent="0.25">
      <c r="M40" s="30" t="s">
        <v>40</v>
      </c>
      <c r="N40" s="31">
        <f>MIN(N37-N36,N36)</f>
        <v>0</v>
      </c>
      <c r="O40" s="31">
        <f>MIN(O37-O36,O36)</f>
        <v>0</v>
      </c>
      <c r="P40" s="31"/>
      <c r="Q40" s="32">
        <f>MIN(N40+O40,Q38)</f>
        <v>0</v>
      </c>
    </row>
    <row r="41" spans="1:18" x14ac:dyDescent="0.25">
      <c r="M41" s="33" t="s">
        <v>41</v>
      </c>
      <c r="N41" s="34">
        <f>IF((N37-N36-N40)&gt;0,(N37-N36-N40),0)</f>
        <v>0</v>
      </c>
      <c r="O41" s="34">
        <f>IF((O37-O36-O40)&gt;0,(O37-O36-O40),0)</f>
        <v>0</v>
      </c>
      <c r="Q41" s="32">
        <f>MIN(N41+O41,Q38-Q40)</f>
        <v>0</v>
      </c>
    </row>
  </sheetData>
  <sheetProtection insertRows="0"/>
  <dataValidations count="3">
    <dataValidation type="textLength" errorStyle="information" allowBlank="1" showInputMessage="1" showErrorMessage="1" error="Sie müssen die Initialien zwei bis dreistellig eingeben." prompt="Bitte hier die Initalien eingeben: Max Schulze = MS" sqref="M3:M4">
      <formula1>2</formula1>
      <formula2>3</formula2>
    </dataValidation>
    <dataValidation errorStyle="information" allowBlank="1" showInputMessage="1" showErrorMessage="1" error="Sie müssen die Initialien zwei bis dreistellig eingeben." prompt="Bitte hier die Initalien eingeben: Max Schulze = MS" sqref="F5:F6"/>
    <dataValidation type="list" allowBlank="1" showInputMessage="1" showErrorMessage="1" sqref="E36:E1048576">
      <formula1>#REF!</formula1>
    </dataValidation>
  </dataValidations>
  <pageMargins left="0.25" right="0.25" top="0.73666666666666669" bottom="0.75" header="0.3" footer="0.3"/>
  <pageSetup paperSize="9" scale="66" fitToHeight="0" orientation="landscape" r:id="rId1"/>
  <headerFooter>
    <oddFooter>&amp;L&amp;8Dateiversion 1.0 - 11.09.2017&amp;C&amp;9www.gkk-steuerberatung.de&amp;R&amp;9Seite &amp;P/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'VMA Tabelle'!$A:$A</xm:f>
          </x14:formula1>
          <xm:sqref>E9:E35</xm:sqref>
        </x14:dataValidation>
        <x14:dataValidation type="list" allowBlank="1" showInputMessage="1" showErrorMessage="1">
          <x14:formula1>
            <xm:f>Listenvorgaben!E1:E12</xm:f>
          </x14:formula1>
          <xm:sqref>D5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view="pageLayout" topLeftCell="A7" zoomScaleNormal="80" workbookViewId="0">
      <selection activeCell="O9" sqref="O9:P35"/>
    </sheetView>
  </sheetViews>
  <sheetFormatPr baseColWidth="10" defaultRowHeight="15" x14ac:dyDescent="0.25"/>
  <cols>
    <col min="1" max="1" width="8.140625" style="15" customWidth="1"/>
    <col min="2" max="2" width="6" style="10" customWidth="1"/>
    <col min="3" max="3" width="7" style="16" customWidth="1"/>
    <col min="4" max="4" width="22.85546875" style="10" customWidth="1"/>
    <col min="5" max="5" width="22" style="10" customWidth="1"/>
    <col min="6" max="6" width="19.140625" style="10" customWidth="1"/>
    <col min="7" max="7" width="31.5703125" style="17" customWidth="1"/>
    <col min="8" max="8" width="9.85546875" style="10" bestFit="1" customWidth="1"/>
    <col min="9" max="9" width="6.5703125" style="10" customWidth="1"/>
    <col min="10" max="10" width="7.7109375" style="10" bestFit="1" customWidth="1"/>
    <col min="11" max="11" width="7.5703125" style="10" customWidth="1"/>
    <col min="12" max="12" width="8.85546875" style="10" customWidth="1"/>
    <col min="13" max="13" width="9.140625" style="10" customWidth="1"/>
    <col min="14" max="15" width="11" style="34" bestFit="1" customWidth="1"/>
    <col min="16" max="17" width="11.42578125" style="34"/>
    <col min="18" max="16384" width="11.42578125" style="10"/>
  </cols>
  <sheetData>
    <row r="1" spans="1:18" ht="21.75" customHeight="1" x14ac:dyDescent="0.35">
      <c r="A1" s="80" t="s">
        <v>46</v>
      </c>
      <c r="B1" s="81"/>
      <c r="C1" s="82"/>
      <c r="D1" s="83"/>
      <c r="E1" s="81"/>
      <c r="F1" s="58" t="s">
        <v>47</v>
      </c>
      <c r="G1" s="10"/>
      <c r="H1" s="59"/>
      <c r="K1" s="58" t="str">
        <f>CONCATENATE('202008'!$M$3,'202008'!$D$3,'202008'!D5)</f>
        <v>202008</v>
      </c>
      <c r="L1" s="23"/>
      <c r="M1" s="23"/>
    </row>
    <row r="2" spans="1:18" ht="12.75" customHeight="1" x14ac:dyDescent="0.35">
      <c r="A2" s="57"/>
    </row>
    <row r="3" spans="1:18" s="11" customFormat="1" ht="27" customHeight="1" x14ac:dyDescent="0.25">
      <c r="C3" s="60" t="s">
        <v>9</v>
      </c>
      <c r="D3" s="69">
        <v>2020</v>
      </c>
      <c r="E3" s="62" t="s">
        <v>7</v>
      </c>
      <c r="F3" s="64" t="s">
        <v>48</v>
      </c>
      <c r="G3" s="77"/>
      <c r="H3" s="61"/>
      <c r="I3" s="61"/>
      <c r="J3" s="61"/>
      <c r="K3" s="62" t="s">
        <v>10</v>
      </c>
      <c r="L3" s="76"/>
      <c r="M3" s="6"/>
      <c r="N3" s="34"/>
    </row>
    <row r="4" spans="1:18" s="11" customFormat="1" ht="12.75" customHeight="1" x14ac:dyDescent="0.25">
      <c r="A4" s="60"/>
      <c r="B4" s="5"/>
      <c r="C4" s="61"/>
      <c r="D4" s="5"/>
      <c r="E4" s="62"/>
      <c r="F4" s="67"/>
      <c r="G4" s="68"/>
      <c r="H4" s="61"/>
      <c r="I4" s="61"/>
      <c r="J4" s="61"/>
      <c r="K4" s="62"/>
      <c r="L4" s="66"/>
      <c r="M4" s="6"/>
      <c r="N4" s="34"/>
    </row>
    <row r="5" spans="1:18" ht="26.25" customHeight="1" x14ac:dyDescent="0.25">
      <c r="C5" s="70" t="s">
        <v>8</v>
      </c>
      <c r="D5" s="71" t="s">
        <v>24</v>
      </c>
      <c r="E5" s="62" t="s">
        <v>38</v>
      </c>
      <c r="F5" s="65"/>
      <c r="G5" s="78"/>
      <c r="K5" s="18" t="s">
        <v>45</v>
      </c>
      <c r="L5" s="76"/>
    </row>
    <row r="6" spans="1:18" ht="12.75" customHeight="1" x14ac:dyDescent="0.25">
      <c r="E6" s="62"/>
      <c r="F6" s="7"/>
    </row>
    <row r="7" spans="1:18" s="12" customFormat="1" ht="18.75" x14ac:dyDescent="0.3">
      <c r="A7" s="22"/>
      <c r="B7" s="23" t="s">
        <v>42</v>
      </c>
      <c r="C7" s="24"/>
      <c r="G7" s="25"/>
      <c r="L7" s="10"/>
      <c r="M7" s="10"/>
      <c r="N7" s="63"/>
      <c r="O7" s="63"/>
      <c r="P7" s="63"/>
      <c r="Q7" s="63"/>
    </row>
    <row r="8" spans="1:18" s="13" customFormat="1" ht="63" customHeight="1" x14ac:dyDescent="0.25">
      <c r="A8" s="73" t="s">
        <v>6</v>
      </c>
      <c r="B8" s="72" t="s">
        <v>2</v>
      </c>
      <c r="C8" s="72" t="s">
        <v>3</v>
      </c>
      <c r="D8" s="72" t="s">
        <v>1</v>
      </c>
      <c r="E8" s="72" t="s">
        <v>12</v>
      </c>
      <c r="F8" s="72" t="s">
        <v>44</v>
      </c>
      <c r="G8" s="72" t="s">
        <v>0</v>
      </c>
      <c r="H8" s="75" t="s">
        <v>35</v>
      </c>
      <c r="I8" s="75" t="s">
        <v>30</v>
      </c>
      <c r="J8" s="75" t="s">
        <v>31</v>
      </c>
      <c r="K8" s="75" t="s">
        <v>32</v>
      </c>
      <c r="L8" s="75" t="s">
        <v>43</v>
      </c>
      <c r="M8" s="72" t="s">
        <v>4</v>
      </c>
      <c r="N8" s="72" t="s">
        <v>33</v>
      </c>
      <c r="O8" s="72" t="s">
        <v>34</v>
      </c>
      <c r="P8" s="72" t="s">
        <v>29</v>
      </c>
      <c r="Q8" s="74" t="s">
        <v>37</v>
      </c>
    </row>
    <row r="9" spans="1:18" x14ac:dyDescent="0.25">
      <c r="A9" s="35"/>
      <c r="B9" s="36"/>
      <c r="C9" s="37"/>
      <c r="D9" s="38"/>
      <c r="E9" s="38"/>
      <c r="F9" s="39"/>
      <c r="G9" s="39"/>
      <c r="H9" s="40"/>
      <c r="I9" s="40"/>
      <c r="J9" s="40"/>
      <c r="K9" s="40"/>
      <c r="L9" s="41"/>
      <c r="M9" s="4">
        <f>+C9-B9</f>
        <v>0</v>
      </c>
      <c r="N9" s="8">
        <f>IF(ISNA(VLOOKUP(E9,'VMA Tabelle'!$A$5:$C$245,3,FALSE))=TRUE,0,IF(M9=Listenvorgaben!$C$3,VLOOKUP(E9,'VMA Tabelle'!$A$5:$C$245,2,FALSE),IF(OR(M9&gt;0,H9&gt;0),VLOOKUP(E9,'VMA Tabelle'!$A$5:$C$245,3,FALSE),0)))</f>
        <v>0</v>
      </c>
      <c r="O9" s="8">
        <f>IF(E9&gt;0,0,IF(M9=Listenvorgaben!$C$3,28,IF(OR(M9&gt;Listenvorgaben!$C$2,H9&gt;0),14,0)))</f>
        <v>0</v>
      </c>
      <c r="P9" s="8">
        <f>MIN(N9+O9,IF(I9&gt;0,IF(E9&gt;0,VLOOKUP(E9,'VMA Tabelle'!A:C,2,0),28)*0.2,0)+IF(J9&gt;0,IF(E9&gt;0,VLOOKUP(E9,'VMA Tabelle'!A:C,2,0),28)*0.4,0)+IF(K9&gt;0,IF(E9&gt;0,VLOOKUP(E9,'VMA Tabelle'!A:C,2,0),28)*0.4,0))</f>
        <v>0</v>
      </c>
      <c r="Q9" s="9">
        <f>IF(L9&gt;0,IF(E9&gt;0,VLOOKUP(E9,'VMA Tabelle'!A:D,3,0),20),0)</f>
        <v>0</v>
      </c>
      <c r="R9" s="14"/>
    </row>
    <row r="10" spans="1:18" x14ac:dyDescent="0.25">
      <c r="A10" s="42"/>
      <c r="B10" s="44"/>
      <c r="C10" s="44"/>
      <c r="D10" s="43"/>
      <c r="E10" s="43"/>
      <c r="F10" s="43"/>
      <c r="G10" s="45"/>
      <c r="H10" s="46"/>
      <c r="I10" s="46"/>
      <c r="J10" s="46"/>
      <c r="K10" s="46"/>
      <c r="L10" s="47"/>
      <c r="M10" s="4">
        <f t="shared" ref="M10:M35" si="0">+C10-B10</f>
        <v>0</v>
      </c>
      <c r="N10" s="8">
        <f>IF(ISNA(VLOOKUP(E10,'VMA Tabelle'!$A$5:$C$245,3,FALSE))=TRUE,0,IF(M10=Listenvorgaben!$C$3,VLOOKUP(E10,'VMA Tabelle'!$A$5:$C$245,2,FALSE),IF(OR(M10&gt;0,H10&gt;0),VLOOKUP(E10,'VMA Tabelle'!$A$5:$C$245,3,FALSE),0)))</f>
        <v>0</v>
      </c>
      <c r="O10" s="8">
        <f>IF(E10&gt;0,0,IF(M10=Listenvorgaben!$C$3,28,IF(OR(M10&gt;Listenvorgaben!$C$2,H10&gt;0),14,0)))</f>
        <v>0</v>
      </c>
      <c r="P10" s="8">
        <f>MIN(N10+O10,IF(I10&gt;0,IF(E10&gt;0,VLOOKUP(E10,'VMA Tabelle'!A:C,2,0),28)*0.2,0)+IF(J10&gt;0,IF(E10&gt;0,VLOOKUP(E10,'VMA Tabelle'!A:C,2,0),28)*0.4,0)+IF(K10&gt;0,IF(E10&gt;0,VLOOKUP(E10,'VMA Tabelle'!A:C,2,0),28)*0.4,0))</f>
        <v>0</v>
      </c>
      <c r="Q10" s="9">
        <f>IF(L10&gt;0,IF(E10&gt;0,VLOOKUP(E10,'VMA Tabelle'!A:D,3,0),20),0)</f>
        <v>0</v>
      </c>
      <c r="R10" s="14"/>
    </row>
    <row r="11" spans="1:18" x14ac:dyDescent="0.25">
      <c r="A11" s="42"/>
      <c r="B11" s="44"/>
      <c r="C11" s="44"/>
      <c r="D11" s="43"/>
      <c r="E11" s="43"/>
      <c r="F11" s="43"/>
      <c r="G11" s="45"/>
      <c r="H11" s="49"/>
      <c r="I11" s="49"/>
      <c r="J11" s="49"/>
      <c r="K11" s="49"/>
      <c r="L11" s="50"/>
      <c r="M11" s="4">
        <f t="shared" si="0"/>
        <v>0</v>
      </c>
      <c r="N11" s="8">
        <f>IF(ISNA(VLOOKUP(E11,'VMA Tabelle'!$A$5:$C$245,3,FALSE))=TRUE,0,IF(M11=Listenvorgaben!$C$3,VLOOKUP(E11,'VMA Tabelle'!$A$5:$C$245,2,FALSE),IF(OR(M11&gt;0,H11&gt;0),VLOOKUP(E11,'VMA Tabelle'!$A$5:$C$245,3,FALSE),0)))</f>
        <v>0</v>
      </c>
      <c r="O11" s="8">
        <f>IF(E11&gt;0,0,IF(M11=Listenvorgaben!$C$3,28,IF(OR(M11&gt;Listenvorgaben!$C$2,H11&gt;0),14,0)))</f>
        <v>0</v>
      </c>
      <c r="P11" s="8">
        <f>MIN(N11+O11,IF(I11&gt;0,IF(E11&gt;0,VLOOKUP(E11,'VMA Tabelle'!A:C,2,0),28)*0.2,0)+IF(J11&gt;0,IF(E11&gt;0,VLOOKUP(E11,'VMA Tabelle'!A:C,2,0),28)*0.4,0)+IF(K11&gt;0,IF(E11&gt;0,VLOOKUP(E11,'VMA Tabelle'!A:C,2,0),28)*0.4,0))</f>
        <v>0</v>
      </c>
      <c r="Q11" s="9">
        <f>IF(L11&gt;0,IF(E11&gt;0,VLOOKUP(E11,'VMA Tabelle'!A:D,3,0),20),0)</f>
        <v>0</v>
      </c>
      <c r="R11" s="14"/>
    </row>
    <row r="12" spans="1:18" x14ac:dyDescent="0.25">
      <c r="A12" s="42"/>
      <c r="B12" s="44"/>
      <c r="C12" s="44"/>
      <c r="D12" s="43"/>
      <c r="E12" s="43"/>
      <c r="F12" s="43"/>
      <c r="G12" s="45"/>
      <c r="H12" s="46"/>
      <c r="I12" s="46"/>
      <c r="J12" s="46"/>
      <c r="K12" s="46"/>
      <c r="L12" s="47"/>
      <c r="M12" s="4">
        <f t="shared" si="0"/>
        <v>0</v>
      </c>
      <c r="N12" s="8">
        <f>IF(ISNA(VLOOKUP(E12,'VMA Tabelle'!$A$5:$C$245,3,FALSE))=TRUE,0,IF(M12=Listenvorgaben!$C$3,VLOOKUP(E12,'VMA Tabelle'!$A$5:$C$245,2,FALSE),IF(OR(M12&gt;0,H12&gt;0),VLOOKUP(E12,'VMA Tabelle'!$A$5:$C$245,3,FALSE),0)))</f>
        <v>0</v>
      </c>
      <c r="O12" s="8">
        <f>IF(E12&gt;0,0,IF(M12=Listenvorgaben!$C$3,28,IF(OR(M12&gt;Listenvorgaben!$C$2,H12&gt;0),14,0)))</f>
        <v>0</v>
      </c>
      <c r="P12" s="8">
        <f>MIN(N12+O12,IF(I12&gt;0,IF(E12&gt;0,VLOOKUP(E12,'VMA Tabelle'!A:C,2,0),28)*0.2,0)+IF(J12&gt;0,IF(E12&gt;0,VLOOKUP(E12,'VMA Tabelle'!A:C,2,0),28)*0.4,0)+IF(K12&gt;0,IF(E12&gt;0,VLOOKUP(E12,'VMA Tabelle'!A:C,2,0),28)*0.4,0))</f>
        <v>0</v>
      </c>
      <c r="Q12" s="9">
        <f>IF(L12&gt;0,IF(E12&gt;0,VLOOKUP(E12,'VMA Tabelle'!A:D,3,0),20),0)</f>
        <v>0</v>
      </c>
      <c r="R12" s="14"/>
    </row>
    <row r="13" spans="1:18" x14ac:dyDescent="0.25">
      <c r="A13" s="42"/>
      <c r="B13" s="44"/>
      <c r="C13" s="44"/>
      <c r="D13" s="43"/>
      <c r="E13" s="43"/>
      <c r="F13" s="43"/>
      <c r="G13" s="45"/>
      <c r="H13" s="46"/>
      <c r="I13" s="46"/>
      <c r="J13" s="46"/>
      <c r="K13" s="46"/>
      <c r="L13" s="47"/>
      <c r="M13" s="4">
        <f t="shared" si="0"/>
        <v>0</v>
      </c>
      <c r="N13" s="8">
        <f>IF(ISNA(VLOOKUP(E13,'VMA Tabelle'!$A$5:$C$245,3,FALSE))=TRUE,0,IF(M13=Listenvorgaben!$C$3,VLOOKUP(E13,'VMA Tabelle'!$A$5:$C$245,2,FALSE),IF(OR(M13&gt;0,H13&gt;0),VLOOKUP(E13,'VMA Tabelle'!$A$5:$C$245,3,FALSE),0)))</f>
        <v>0</v>
      </c>
      <c r="O13" s="8">
        <f>IF(E13&gt;0,0,IF(M13=Listenvorgaben!$C$3,28,IF(OR(M13&gt;Listenvorgaben!$C$2,H13&gt;0),14,0)))</f>
        <v>0</v>
      </c>
      <c r="P13" s="8">
        <f>MIN(N13+O13,IF(I13&gt;0,IF(E13&gt;0,VLOOKUP(E13,'VMA Tabelle'!A:C,2,0),28)*0.2,0)+IF(J13&gt;0,IF(E13&gt;0,VLOOKUP(E13,'VMA Tabelle'!A:C,2,0),28)*0.4,0)+IF(K13&gt;0,IF(E13&gt;0,VLOOKUP(E13,'VMA Tabelle'!A:C,2,0),28)*0.4,0))</f>
        <v>0</v>
      </c>
      <c r="Q13" s="9">
        <f>IF(L13&gt;0,IF(E13&gt;0,VLOOKUP(E13,'VMA Tabelle'!A:D,3,0),20),0)</f>
        <v>0</v>
      </c>
      <c r="R13" s="14"/>
    </row>
    <row r="14" spans="1:18" x14ac:dyDescent="0.25">
      <c r="A14" s="42"/>
      <c r="B14" s="44"/>
      <c r="C14" s="44"/>
      <c r="D14" s="43"/>
      <c r="E14" s="43"/>
      <c r="F14" s="43"/>
      <c r="G14" s="45"/>
      <c r="H14" s="46"/>
      <c r="I14" s="46"/>
      <c r="J14" s="46"/>
      <c r="K14" s="46"/>
      <c r="L14" s="47"/>
      <c r="M14" s="4">
        <f t="shared" si="0"/>
        <v>0</v>
      </c>
      <c r="N14" s="8">
        <f>IF(ISNA(VLOOKUP(E14,'VMA Tabelle'!$A$5:$C$245,3,FALSE))=TRUE,0,IF(M14=Listenvorgaben!$C$3,VLOOKUP(E14,'VMA Tabelle'!$A$5:$C$245,2,FALSE),IF(OR(M14&gt;0,H14&gt;0),VLOOKUP(E14,'VMA Tabelle'!$A$5:$C$245,3,FALSE),0)))</f>
        <v>0</v>
      </c>
      <c r="O14" s="8">
        <f>IF(E14&gt;0,0,IF(M14=Listenvorgaben!$C$3,28,IF(OR(M14&gt;Listenvorgaben!$C$2,H14&gt;0),14,0)))</f>
        <v>0</v>
      </c>
      <c r="P14" s="8">
        <f>MIN(N14+O14,IF(I14&gt;0,IF(E14&gt;0,VLOOKUP(E14,'VMA Tabelle'!A:C,2,0),28)*0.2,0)+IF(J14&gt;0,IF(E14&gt;0,VLOOKUP(E14,'VMA Tabelle'!A:C,2,0),28)*0.4,0)+IF(K14&gt;0,IF(E14&gt;0,VLOOKUP(E14,'VMA Tabelle'!A:C,2,0),28)*0.4,0))</f>
        <v>0</v>
      </c>
      <c r="Q14" s="9">
        <f>IF(L14&gt;0,IF(E14&gt;0,VLOOKUP(E14,'VMA Tabelle'!A:D,3,0),20),0)</f>
        <v>0</v>
      </c>
      <c r="R14" s="14"/>
    </row>
    <row r="15" spans="1:18" x14ac:dyDescent="0.25">
      <c r="A15" s="42"/>
      <c r="B15" s="44"/>
      <c r="C15" s="44"/>
      <c r="D15" s="43"/>
      <c r="E15" s="43"/>
      <c r="F15" s="43"/>
      <c r="G15" s="45"/>
      <c r="H15" s="46"/>
      <c r="I15" s="46"/>
      <c r="J15" s="46"/>
      <c r="K15" s="46"/>
      <c r="L15" s="47"/>
      <c r="M15" s="4">
        <f t="shared" si="0"/>
        <v>0</v>
      </c>
      <c r="N15" s="8">
        <f>IF(ISNA(VLOOKUP(E15,'VMA Tabelle'!$A$5:$C$245,3,FALSE))=TRUE,0,IF(M15=Listenvorgaben!$C$3,VLOOKUP(E15,'VMA Tabelle'!$A$5:$C$245,2,FALSE),IF(OR(M15&gt;0,H15&gt;0),VLOOKUP(E15,'VMA Tabelle'!$A$5:$C$245,3,FALSE),0)))</f>
        <v>0</v>
      </c>
      <c r="O15" s="8">
        <f>IF(E15&gt;0,0,IF(M15=Listenvorgaben!$C$3,28,IF(OR(M15&gt;Listenvorgaben!$C$2,H15&gt;0),14,0)))</f>
        <v>0</v>
      </c>
      <c r="P15" s="8">
        <f>MIN(N15+O15,IF(I15&gt;0,IF(E15&gt;0,VLOOKUP(E15,'VMA Tabelle'!A:C,2,0),28)*0.2,0)+IF(J15&gt;0,IF(E15&gt;0,VLOOKUP(E15,'VMA Tabelle'!A:C,2,0),28)*0.4,0)+IF(K15&gt;0,IF(E15&gt;0,VLOOKUP(E15,'VMA Tabelle'!A:C,2,0),28)*0.4,0))</f>
        <v>0</v>
      </c>
      <c r="Q15" s="9">
        <f>IF(L15&gt;0,IF(E15&gt;0,VLOOKUP(E15,'VMA Tabelle'!A:D,3,0),20),0)</f>
        <v>0</v>
      </c>
      <c r="R15" s="14"/>
    </row>
    <row r="16" spans="1:18" x14ac:dyDescent="0.25">
      <c r="A16" s="42"/>
      <c r="B16" s="43"/>
      <c r="C16" s="44"/>
      <c r="D16" s="43"/>
      <c r="E16" s="43"/>
      <c r="F16" s="43"/>
      <c r="G16" s="48"/>
      <c r="H16" s="49"/>
      <c r="I16" s="49"/>
      <c r="J16" s="49"/>
      <c r="K16" s="49"/>
      <c r="L16" s="50"/>
      <c r="M16" s="4">
        <f t="shared" si="0"/>
        <v>0</v>
      </c>
      <c r="N16" s="8">
        <f>IF(ISNA(VLOOKUP(E16,'VMA Tabelle'!$A$5:$C$245,3,FALSE))=TRUE,0,IF(M16=Listenvorgaben!$C$3,VLOOKUP(E16,'VMA Tabelle'!$A$5:$C$245,2,FALSE),IF(OR(M16&gt;0,H16&gt;0),VLOOKUP(E16,'VMA Tabelle'!$A$5:$C$245,3,FALSE),0)))</f>
        <v>0</v>
      </c>
      <c r="O16" s="8">
        <f>IF(E16&gt;0,0,IF(M16=Listenvorgaben!$C$3,28,IF(OR(M16&gt;Listenvorgaben!$C$2,H16&gt;0),14,0)))</f>
        <v>0</v>
      </c>
      <c r="P16" s="8">
        <f>MIN(N16+O16,IF(I16&gt;0,IF(E16&gt;0,VLOOKUP(E16,'VMA Tabelle'!A:C,2,0),28)*0.2,0)+IF(J16&gt;0,IF(E16&gt;0,VLOOKUP(E16,'VMA Tabelle'!A:C,2,0),28)*0.4,0)+IF(K16&gt;0,IF(E16&gt;0,VLOOKUP(E16,'VMA Tabelle'!A:C,2,0),28)*0.4,0))</f>
        <v>0</v>
      </c>
      <c r="Q16" s="9">
        <f>IF(L16&gt;0,IF(E16&gt;0,VLOOKUP(E16,'VMA Tabelle'!A:D,3,0),20),0)</f>
        <v>0</v>
      </c>
      <c r="R16" s="14"/>
    </row>
    <row r="17" spans="1:18" x14ac:dyDescent="0.25">
      <c r="A17" s="42"/>
      <c r="B17" s="43"/>
      <c r="C17" s="44"/>
      <c r="D17" s="43"/>
      <c r="E17" s="43"/>
      <c r="F17" s="43"/>
      <c r="G17" s="48"/>
      <c r="H17" s="49"/>
      <c r="I17" s="49"/>
      <c r="J17" s="49"/>
      <c r="K17" s="49"/>
      <c r="L17" s="50"/>
      <c r="M17" s="4">
        <f t="shared" si="0"/>
        <v>0</v>
      </c>
      <c r="N17" s="8">
        <f>IF(ISNA(VLOOKUP(E17,'VMA Tabelle'!$A$5:$C$245,3,FALSE))=TRUE,0,IF(M17=Listenvorgaben!$C$3,VLOOKUP(E17,'VMA Tabelle'!$A$5:$C$245,2,FALSE),IF(OR(M17&gt;0,H17&gt;0),VLOOKUP(E17,'VMA Tabelle'!$A$5:$C$245,3,FALSE),0)))</f>
        <v>0</v>
      </c>
      <c r="O17" s="8">
        <f>IF(E17&gt;0,0,IF(M17=Listenvorgaben!$C$3,28,IF(OR(M17&gt;Listenvorgaben!$C$2,H17&gt;0),14,0)))</f>
        <v>0</v>
      </c>
      <c r="P17" s="8">
        <f>MIN(N17+O17,IF(I17&gt;0,IF(E17&gt;0,VLOOKUP(E17,'VMA Tabelle'!A:C,2,0),28)*0.2,0)+IF(J17&gt;0,IF(E17&gt;0,VLOOKUP(E17,'VMA Tabelle'!A:C,2,0),28)*0.4,0)+IF(K17&gt;0,IF(E17&gt;0,VLOOKUP(E17,'VMA Tabelle'!A:C,2,0),28)*0.4,0))</f>
        <v>0</v>
      </c>
      <c r="Q17" s="9">
        <f>IF(L17&gt;0,IF(E17&gt;0,VLOOKUP(E17,'VMA Tabelle'!A:D,3,0),20),0)</f>
        <v>0</v>
      </c>
      <c r="R17" s="14"/>
    </row>
    <row r="18" spans="1:18" x14ac:dyDescent="0.25">
      <c r="A18" s="42"/>
      <c r="B18" s="44"/>
      <c r="C18" s="44"/>
      <c r="D18" s="43"/>
      <c r="E18" s="43"/>
      <c r="F18" s="43"/>
      <c r="G18" s="45"/>
      <c r="H18" s="46"/>
      <c r="I18" s="46"/>
      <c r="J18" s="46"/>
      <c r="K18" s="46"/>
      <c r="L18" s="47"/>
      <c r="M18" s="4">
        <f t="shared" si="0"/>
        <v>0</v>
      </c>
      <c r="N18" s="8">
        <f>IF(ISNA(VLOOKUP(E18,'VMA Tabelle'!$A$5:$C$245,3,FALSE))=TRUE,0,IF(M18=Listenvorgaben!$C$3,VLOOKUP(E18,'VMA Tabelle'!$A$5:$C$245,2,FALSE),IF(OR(M18&gt;0,H18&gt;0),VLOOKUP(E18,'VMA Tabelle'!$A$5:$C$245,3,FALSE),0)))</f>
        <v>0</v>
      </c>
      <c r="O18" s="8">
        <f>IF(E18&gt;0,0,IF(M18=Listenvorgaben!$C$3,28,IF(OR(M18&gt;Listenvorgaben!$C$2,H18&gt;0),14,0)))</f>
        <v>0</v>
      </c>
      <c r="P18" s="8">
        <f>MIN(N18+O18,IF(I18&gt;0,IF(E18&gt;0,VLOOKUP(E18,'VMA Tabelle'!A:C,2,0),28)*0.2,0)+IF(J18&gt;0,IF(E18&gt;0,VLOOKUP(E18,'VMA Tabelle'!A:C,2,0),28)*0.4,0)+IF(K18&gt;0,IF(E18&gt;0,VLOOKUP(E18,'VMA Tabelle'!A:C,2,0),28)*0.4,0))</f>
        <v>0</v>
      </c>
      <c r="Q18" s="9">
        <f>IF(L18&gt;0,IF(E18&gt;0,VLOOKUP(E18,'VMA Tabelle'!A:D,3,0),20),0)</f>
        <v>0</v>
      </c>
      <c r="R18" s="14"/>
    </row>
    <row r="19" spans="1:18" x14ac:dyDescent="0.25">
      <c r="A19" s="42"/>
      <c r="B19" s="43"/>
      <c r="C19" s="44"/>
      <c r="D19" s="43"/>
      <c r="E19" s="43"/>
      <c r="F19" s="43"/>
      <c r="G19" s="48"/>
      <c r="H19" s="49"/>
      <c r="I19" s="49"/>
      <c r="J19" s="49"/>
      <c r="K19" s="49"/>
      <c r="L19" s="50"/>
      <c r="M19" s="4">
        <f t="shared" si="0"/>
        <v>0</v>
      </c>
      <c r="N19" s="8">
        <f>IF(ISNA(VLOOKUP(E19,'VMA Tabelle'!$A$5:$C$245,3,FALSE))=TRUE,0,IF(M19=Listenvorgaben!$C$3,VLOOKUP(E19,'VMA Tabelle'!$A$5:$C$245,2,FALSE),IF(OR(M19&gt;0,H19&gt;0),VLOOKUP(E19,'VMA Tabelle'!$A$5:$C$245,3,FALSE),0)))</f>
        <v>0</v>
      </c>
      <c r="O19" s="8">
        <f>IF(E19&gt;0,0,IF(M19=Listenvorgaben!$C$3,28,IF(OR(M19&gt;Listenvorgaben!$C$2,H19&gt;0),14,0)))</f>
        <v>0</v>
      </c>
      <c r="P19" s="8">
        <f>MIN(N19+O19,IF(I19&gt;0,IF(E19&gt;0,VLOOKUP(E19,'VMA Tabelle'!A:C,2,0),28)*0.2,0)+IF(J19&gt;0,IF(E19&gt;0,VLOOKUP(E19,'VMA Tabelle'!A:C,2,0),28)*0.4,0)+IF(K19&gt;0,IF(E19&gt;0,VLOOKUP(E19,'VMA Tabelle'!A:C,2,0),28)*0.4,0))</f>
        <v>0</v>
      </c>
      <c r="Q19" s="9">
        <f>IF(L19&gt;0,IF(E19&gt;0,VLOOKUP(E19,'VMA Tabelle'!A:D,3,0),20),0)</f>
        <v>0</v>
      </c>
      <c r="R19" s="14"/>
    </row>
    <row r="20" spans="1:18" x14ac:dyDescent="0.25">
      <c r="A20" s="42"/>
      <c r="B20" s="44"/>
      <c r="C20" s="44"/>
      <c r="D20" s="43"/>
      <c r="E20" s="43"/>
      <c r="F20" s="43"/>
      <c r="G20" s="48"/>
      <c r="H20" s="49"/>
      <c r="I20" s="49"/>
      <c r="J20" s="49"/>
      <c r="K20" s="49"/>
      <c r="L20" s="50"/>
      <c r="M20" s="4">
        <f t="shared" si="0"/>
        <v>0</v>
      </c>
      <c r="N20" s="8">
        <f>IF(ISNA(VLOOKUP(E20,'VMA Tabelle'!$A$5:$C$245,3,FALSE))=TRUE,0,IF(M20=Listenvorgaben!$C$3,VLOOKUP(E20,'VMA Tabelle'!$A$5:$C$245,2,FALSE),IF(OR(M20&gt;0,H20&gt;0),VLOOKUP(E20,'VMA Tabelle'!$A$5:$C$245,3,FALSE),0)))</f>
        <v>0</v>
      </c>
      <c r="O20" s="8">
        <f>IF(E20&gt;0,0,IF(M20=Listenvorgaben!$C$3,28,IF(OR(M20&gt;Listenvorgaben!$C$2,H20&gt;0),14,0)))</f>
        <v>0</v>
      </c>
      <c r="P20" s="8">
        <f>MIN(N20+O20,IF(I20&gt;0,IF(E20&gt;0,VLOOKUP(E20,'VMA Tabelle'!A:C,2,0),28)*0.2,0)+IF(J20&gt;0,IF(E20&gt;0,VLOOKUP(E20,'VMA Tabelle'!A:C,2,0),28)*0.4,0)+IF(K20&gt;0,IF(E20&gt;0,VLOOKUP(E20,'VMA Tabelle'!A:C,2,0),28)*0.4,0))</f>
        <v>0</v>
      </c>
      <c r="Q20" s="9">
        <f>IF(L20&gt;0,IF(E20&gt;0,VLOOKUP(E20,'VMA Tabelle'!A:D,3,0),20),0)</f>
        <v>0</v>
      </c>
      <c r="R20" s="14"/>
    </row>
    <row r="21" spans="1:18" x14ac:dyDescent="0.25">
      <c r="A21" s="42"/>
      <c r="B21" s="44"/>
      <c r="C21" s="44"/>
      <c r="D21" s="43"/>
      <c r="E21" s="43"/>
      <c r="F21" s="43"/>
      <c r="G21" s="48"/>
      <c r="H21" s="49"/>
      <c r="I21" s="49"/>
      <c r="J21" s="49"/>
      <c r="K21" s="49"/>
      <c r="L21" s="50"/>
      <c r="M21" s="4">
        <f t="shared" si="0"/>
        <v>0</v>
      </c>
      <c r="N21" s="8">
        <f>IF(ISNA(VLOOKUP(E21,'VMA Tabelle'!$A$5:$C$245,3,FALSE))=TRUE,0,IF(M21=Listenvorgaben!$C$3,VLOOKUP(E21,'VMA Tabelle'!$A$5:$C$245,2,FALSE),IF(OR(M21&gt;0,H21&gt;0),VLOOKUP(E21,'VMA Tabelle'!$A$5:$C$245,3,FALSE),0)))</f>
        <v>0</v>
      </c>
      <c r="O21" s="8">
        <f>IF(E21&gt;0,0,IF(M21=Listenvorgaben!$C$3,28,IF(OR(M21&gt;Listenvorgaben!$C$2,H21&gt;0),14,0)))</f>
        <v>0</v>
      </c>
      <c r="P21" s="8">
        <f>MIN(N21+O21,IF(I21&gt;0,IF(E21&gt;0,VLOOKUP(E21,'VMA Tabelle'!A:C,2,0),28)*0.2,0)+IF(J21&gt;0,IF(E21&gt;0,VLOOKUP(E21,'VMA Tabelle'!A:C,2,0),28)*0.4,0)+IF(K21&gt;0,IF(E21&gt;0,VLOOKUP(E21,'VMA Tabelle'!A:C,2,0),28)*0.4,0))</f>
        <v>0</v>
      </c>
      <c r="Q21" s="9">
        <f>IF(L21&gt;0,IF(E21&gt;0,VLOOKUP(E21,'VMA Tabelle'!A:D,3,0),20),0)</f>
        <v>0</v>
      </c>
      <c r="R21" s="14"/>
    </row>
    <row r="22" spans="1:18" x14ac:dyDescent="0.25">
      <c r="A22" s="42"/>
      <c r="B22" s="44"/>
      <c r="C22" s="44"/>
      <c r="D22" s="43"/>
      <c r="E22" s="43"/>
      <c r="F22" s="43"/>
      <c r="G22" s="48"/>
      <c r="H22" s="49"/>
      <c r="I22" s="49"/>
      <c r="J22" s="49"/>
      <c r="K22" s="49"/>
      <c r="L22" s="50"/>
      <c r="M22" s="4">
        <f t="shared" si="0"/>
        <v>0</v>
      </c>
      <c r="N22" s="8">
        <f>IF(ISNA(VLOOKUP(E22,'VMA Tabelle'!$A$5:$C$245,3,FALSE))=TRUE,0,IF(M22=Listenvorgaben!$C$3,VLOOKUP(E22,'VMA Tabelle'!$A$5:$C$245,2,FALSE),IF(OR(M22&gt;0,H22&gt;0),VLOOKUP(E22,'VMA Tabelle'!$A$5:$C$245,3,FALSE),0)))</f>
        <v>0</v>
      </c>
      <c r="O22" s="8">
        <f>IF(E22&gt;0,0,IF(M22=Listenvorgaben!$C$3,28,IF(OR(M22&gt;Listenvorgaben!$C$2,H22&gt;0),14,0)))</f>
        <v>0</v>
      </c>
      <c r="P22" s="8">
        <f>MIN(N22+O22,IF(I22&gt;0,IF(E22&gt;0,VLOOKUP(E22,'VMA Tabelle'!A:C,2,0),28)*0.2,0)+IF(J22&gt;0,IF(E22&gt;0,VLOOKUP(E22,'VMA Tabelle'!A:C,2,0),28)*0.4,0)+IF(K22&gt;0,IF(E22&gt;0,VLOOKUP(E22,'VMA Tabelle'!A:C,2,0),28)*0.4,0))</f>
        <v>0</v>
      </c>
      <c r="Q22" s="9">
        <f>IF(L22&gt;0,IF(E22&gt;0,VLOOKUP(E22,'VMA Tabelle'!A:D,3,0),20),0)</f>
        <v>0</v>
      </c>
      <c r="R22" s="14"/>
    </row>
    <row r="23" spans="1:18" x14ac:dyDescent="0.25">
      <c r="A23" s="42"/>
      <c r="B23" s="43"/>
      <c r="C23" s="44"/>
      <c r="D23" s="43"/>
      <c r="E23" s="43"/>
      <c r="F23" s="43"/>
      <c r="G23" s="48"/>
      <c r="H23" s="49"/>
      <c r="I23" s="49"/>
      <c r="J23" s="49"/>
      <c r="K23" s="49"/>
      <c r="L23" s="50"/>
      <c r="M23" s="4">
        <f t="shared" si="0"/>
        <v>0</v>
      </c>
      <c r="N23" s="8">
        <f>IF(ISNA(VLOOKUP(E23,'VMA Tabelle'!$A$5:$C$245,3,FALSE))=TRUE,0,IF(M23=Listenvorgaben!$C$3,VLOOKUP(E23,'VMA Tabelle'!$A$5:$C$245,2,FALSE),IF(OR(M23&gt;0,H23&gt;0),VLOOKUP(E23,'VMA Tabelle'!$A$5:$C$245,3,FALSE),0)))</f>
        <v>0</v>
      </c>
      <c r="O23" s="8">
        <f>IF(E23&gt;0,0,IF(M23=Listenvorgaben!$C$3,28,IF(OR(M23&gt;Listenvorgaben!$C$2,H23&gt;0),14,0)))</f>
        <v>0</v>
      </c>
      <c r="P23" s="8">
        <f>MIN(N23+O23,IF(I23&gt;0,IF(E23&gt;0,VLOOKUP(E23,'VMA Tabelle'!A:C,2,0),28)*0.2,0)+IF(J23&gt;0,IF(E23&gt;0,VLOOKUP(E23,'VMA Tabelle'!A:C,2,0),28)*0.4,0)+IF(K23&gt;0,IF(E23&gt;0,VLOOKUP(E23,'VMA Tabelle'!A:C,2,0),28)*0.4,0))</f>
        <v>0</v>
      </c>
      <c r="Q23" s="9">
        <f>IF(L23&gt;0,IF(E23&gt;0,VLOOKUP(E23,'VMA Tabelle'!A:D,3,0),20),0)</f>
        <v>0</v>
      </c>
      <c r="R23" s="14"/>
    </row>
    <row r="24" spans="1:18" x14ac:dyDescent="0.25">
      <c r="A24" s="42"/>
      <c r="B24" s="43"/>
      <c r="C24" s="44"/>
      <c r="D24" s="43"/>
      <c r="E24" s="43"/>
      <c r="F24" s="43"/>
      <c r="G24" s="48"/>
      <c r="H24" s="49"/>
      <c r="I24" s="49"/>
      <c r="J24" s="49"/>
      <c r="K24" s="49"/>
      <c r="L24" s="50"/>
      <c r="M24" s="4">
        <f t="shared" si="0"/>
        <v>0</v>
      </c>
      <c r="N24" s="8">
        <f>IF(ISNA(VLOOKUP(E24,'VMA Tabelle'!$A$5:$C$245,3,FALSE))=TRUE,0,IF(M24=Listenvorgaben!$C$3,VLOOKUP(E24,'VMA Tabelle'!$A$5:$C$245,2,FALSE),IF(OR(M24&gt;0,H24&gt;0),VLOOKUP(E24,'VMA Tabelle'!$A$5:$C$245,3,FALSE),0)))</f>
        <v>0</v>
      </c>
      <c r="O24" s="8">
        <f>IF(E24&gt;0,0,IF(M24=Listenvorgaben!$C$3,28,IF(OR(M24&gt;Listenvorgaben!$C$2,H24&gt;0),14,0)))</f>
        <v>0</v>
      </c>
      <c r="P24" s="8">
        <f>MIN(N24+O24,IF(I24&gt;0,IF(E24&gt;0,VLOOKUP(E24,'VMA Tabelle'!A:C,2,0),28)*0.2,0)+IF(J24&gt;0,IF(E24&gt;0,VLOOKUP(E24,'VMA Tabelle'!A:C,2,0),28)*0.4,0)+IF(K24&gt;0,IF(E24&gt;0,VLOOKUP(E24,'VMA Tabelle'!A:C,2,0),28)*0.4,0))</f>
        <v>0</v>
      </c>
      <c r="Q24" s="9">
        <f>IF(L24&gt;0,IF(E24&gt;0,VLOOKUP(E24,'VMA Tabelle'!A:D,3,0),20),0)</f>
        <v>0</v>
      </c>
      <c r="R24" s="14"/>
    </row>
    <row r="25" spans="1:18" x14ac:dyDescent="0.25">
      <c r="A25" s="42"/>
      <c r="B25" s="43"/>
      <c r="C25" s="44"/>
      <c r="D25" s="43"/>
      <c r="E25" s="43"/>
      <c r="F25" s="43"/>
      <c r="G25" s="48"/>
      <c r="H25" s="49"/>
      <c r="I25" s="49"/>
      <c r="J25" s="49"/>
      <c r="K25" s="49"/>
      <c r="L25" s="50"/>
      <c r="M25" s="4">
        <f t="shared" si="0"/>
        <v>0</v>
      </c>
      <c r="N25" s="8">
        <f>IF(ISNA(VLOOKUP(E25,'VMA Tabelle'!$A$5:$C$245,3,FALSE))=TRUE,0,IF(M25=Listenvorgaben!$C$3,VLOOKUP(E25,'VMA Tabelle'!$A$5:$C$245,2,FALSE),IF(OR(M25&gt;0,H25&gt;0),VLOOKUP(E25,'VMA Tabelle'!$A$5:$C$245,3,FALSE),0)))</f>
        <v>0</v>
      </c>
      <c r="O25" s="8">
        <f>IF(E25&gt;0,0,IF(M25=Listenvorgaben!$C$3,28,IF(OR(M25&gt;Listenvorgaben!$C$2,H25&gt;0),14,0)))</f>
        <v>0</v>
      </c>
      <c r="P25" s="8">
        <f>MIN(N25+O25,IF(I25&gt;0,IF(E25&gt;0,VLOOKUP(E25,'VMA Tabelle'!A:C,2,0),28)*0.2,0)+IF(J25&gt;0,IF(E25&gt;0,VLOOKUP(E25,'VMA Tabelle'!A:C,2,0),28)*0.4,0)+IF(K25&gt;0,IF(E25&gt;0,VLOOKUP(E25,'VMA Tabelle'!A:C,2,0),28)*0.4,0))</f>
        <v>0</v>
      </c>
      <c r="Q25" s="9">
        <f>IF(L25&gt;0,IF(E25&gt;0,VLOOKUP(E25,'VMA Tabelle'!A:D,3,0),20),0)</f>
        <v>0</v>
      </c>
      <c r="R25" s="14"/>
    </row>
    <row r="26" spans="1:18" x14ac:dyDescent="0.25">
      <c r="A26" s="42"/>
      <c r="B26" s="43"/>
      <c r="C26" s="44"/>
      <c r="D26" s="43"/>
      <c r="E26" s="43"/>
      <c r="F26" s="43"/>
      <c r="G26" s="48"/>
      <c r="H26" s="49"/>
      <c r="I26" s="49"/>
      <c r="J26" s="49"/>
      <c r="K26" s="49"/>
      <c r="L26" s="50"/>
      <c r="M26" s="4">
        <f t="shared" si="0"/>
        <v>0</v>
      </c>
      <c r="N26" s="8">
        <f>IF(ISNA(VLOOKUP(E26,'VMA Tabelle'!$A$5:$C$245,3,FALSE))=TRUE,0,IF(M26=Listenvorgaben!$C$3,VLOOKUP(E26,'VMA Tabelle'!$A$5:$C$245,2,FALSE),IF(OR(M26&gt;0,H26&gt;0),VLOOKUP(E26,'VMA Tabelle'!$A$5:$C$245,3,FALSE),0)))</f>
        <v>0</v>
      </c>
      <c r="O26" s="8">
        <f>IF(E26&gt;0,0,IF(M26=Listenvorgaben!$C$3,28,IF(OR(M26&gt;Listenvorgaben!$C$2,H26&gt;0),14,0)))</f>
        <v>0</v>
      </c>
      <c r="P26" s="8">
        <f>MIN(N26+O26,IF(I26&gt;0,IF(E26&gt;0,VLOOKUP(E26,'VMA Tabelle'!A:C,2,0),28)*0.2,0)+IF(J26&gt;0,IF(E26&gt;0,VLOOKUP(E26,'VMA Tabelle'!A:C,2,0),28)*0.4,0)+IF(K26&gt;0,IF(E26&gt;0,VLOOKUP(E26,'VMA Tabelle'!A:C,2,0),28)*0.4,0))</f>
        <v>0</v>
      </c>
      <c r="Q26" s="9">
        <f>IF(L26&gt;0,IF(E26&gt;0,VLOOKUP(E26,'VMA Tabelle'!A:D,3,0),20),0)</f>
        <v>0</v>
      </c>
      <c r="R26" s="14"/>
    </row>
    <row r="27" spans="1:18" x14ac:dyDescent="0.25">
      <c r="A27" s="42"/>
      <c r="B27" s="43"/>
      <c r="C27" s="44"/>
      <c r="D27" s="43"/>
      <c r="E27" s="43"/>
      <c r="F27" s="43"/>
      <c r="G27" s="48"/>
      <c r="H27" s="49"/>
      <c r="I27" s="49"/>
      <c r="J27" s="49"/>
      <c r="K27" s="49"/>
      <c r="L27" s="50"/>
      <c r="M27" s="4">
        <f t="shared" si="0"/>
        <v>0</v>
      </c>
      <c r="N27" s="8">
        <f>IF(ISNA(VLOOKUP(E27,'VMA Tabelle'!$A$5:$C$245,3,FALSE))=TRUE,0,IF(M27=Listenvorgaben!$C$3,VLOOKUP(E27,'VMA Tabelle'!$A$5:$C$245,2,FALSE),IF(OR(M27&gt;0,H27&gt;0),VLOOKUP(E27,'VMA Tabelle'!$A$5:$C$245,3,FALSE),0)))</f>
        <v>0</v>
      </c>
      <c r="O27" s="8">
        <f>IF(E27&gt;0,0,IF(M27=Listenvorgaben!$C$3,28,IF(OR(M27&gt;Listenvorgaben!$C$2,H27&gt;0),14,0)))</f>
        <v>0</v>
      </c>
      <c r="P27" s="8">
        <f>MIN(N27+O27,IF(I27&gt;0,IF(E27&gt;0,VLOOKUP(E27,'VMA Tabelle'!A:C,2,0),28)*0.2,0)+IF(J27&gt;0,IF(E27&gt;0,VLOOKUP(E27,'VMA Tabelle'!A:C,2,0),28)*0.4,0)+IF(K27&gt;0,IF(E27&gt;0,VLOOKUP(E27,'VMA Tabelle'!A:C,2,0),28)*0.4,0))</f>
        <v>0</v>
      </c>
      <c r="Q27" s="9">
        <f>IF(L27&gt;0,IF(E27&gt;0,VLOOKUP(E27,'VMA Tabelle'!A:D,3,0),20),0)</f>
        <v>0</v>
      </c>
      <c r="R27" s="14"/>
    </row>
    <row r="28" spans="1:18" x14ac:dyDescent="0.25">
      <c r="A28" s="42"/>
      <c r="B28" s="43"/>
      <c r="C28" s="44"/>
      <c r="D28" s="43"/>
      <c r="E28" s="43"/>
      <c r="F28" s="43"/>
      <c r="G28" s="48"/>
      <c r="H28" s="49"/>
      <c r="I28" s="49"/>
      <c r="J28" s="49"/>
      <c r="K28" s="49"/>
      <c r="L28" s="50"/>
      <c r="M28" s="4">
        <f t="shared" si="0"/>
        <v>0</v>
      </c>
      <c r="N28" s="8">
        <f>IF(ISNA(VLOOKUP(E28,'VMA Tabelle'!$A$5:$C$245,3,FALSE))=TRUE,0,IF(M28=Listenvorgaben!$C$3,VLOOKUP(E28,'VMA Tabelle'!$A$5:$C$245,2,FALSE),IF(OR(M28&gt;0,H28&gt;0),VLOOKUP(E28,'VMA Tabelle'!$A$5:$C$245,3,FALSE),0)))</f>
        <v>0</v>
      </c>
      <c r="O28" s="8">
        <f>IF(E28&gt;0,0,IF(M28=Listenvorgaben!$C$3,28,IF(OR(M28&gt;Listenvorgaben!$C$2,H28&gt;0),14,0)))</f>
        <v>0</v>
      </c>
      <c r="P28" s="8">
        <f>MIN(N28+O28,IF(I28&gt;0,IF(E28&gt;0,VLOOKUP(E28,'VMA Tabelle'!A:C,2,0),28)*0.2,0)+IF(J28&gt;0,IF(E28&gt;0,VLOOKUP(E28,'VMA Tabelle'!A:C,2,0),28)*0.4,0)+IF(K28&gt;0,IF(E28&gt;0,VLOOKUP(E28,'VMA Tabelle'!A:C,2,0),28)*0.4,0))</f>
        <v>0</v>
      </c>
      <c r="Q28" s="9">
        <f>IF(L28&gt;0,IF(E28&gt;0,VLOOKUP(E28,'VMA Tabelle'!A:D,3,0),20),0)</f>
        <v>0</v>
      </c>
      <c r="R28" s="14"/>
    </row>
    <row r="29" spans="1:18" x14ac:dyDescent="0.25">
      <c r="A29" s="42"/>
      <c r="B29" s="43"/>
      <c r="C29" s="44"/>
      <c r="D29" s="43"/>
      <c r="E29" s="43"/>
      <c r="F29" s="43"/>
      <c r="G29" s="48"/>
      <c r="H29" s="49"/>
      <c r="I29" s="49"/>
      <c r="J29" s="49"/>
      <c r="K29" s="49"/>
      <c r="L29" s="50"/>
      <c r="M29" s="4">
        <f t="shared" si="0"/>
        <v>0</v>
      </c>
      <c r="N29" s="8">
        <f>IF(ISNA(VLOOKUP(E29,'VMA Tabelle'!$A$5:$C$245,3,FALSE))=TRUE,0,IF(M29=Listenvorgaben!$C$3,VLOOKUP(E29,'VMA Tabelle'!$A$5:$C$245,2,FALSE),IF(OR(M29&gt;0,H29&gt;0),VLOOKUP(E29,'VMA Tabelle'!$A$5:$C$245,3,FALSE),0)))</f>
        <v>0</v>
      </c>
      <c r="O29" s="8">
        <f>IF(E29&gt;0,0,IF(M29=Listenvorgaben!$C$3,28,IF(OR(M29&gt;Listenvorgaben!$C$2,H29&gt;0),14,0)))</f>
        <v>0</v>
      </c>
      <c r="P29" s="8">
        <f>MIN(N29+O29,IF(I29&gt;0,IF(E29&gt;0,VLOOKUP(E29,'VMA Tabelle'!A:C,2,0),28)*0.2,0)+IF(J29&gt;0,IF(E29&gt;0,VLOOKUP(E29,'VMA Tabelle'!A:C,2,0),28)*0.4,0)+IF(K29&gt;0,IF(E29&gt;0,VLOOKUP(E29,'VMA Tabelle'!A:C,2,0),28)*0.4,0))</f>
        <v>0</v>
      </c>
      <c r="Q29" s="9">
        <f>IF(L29&gt;0,IF(E29&gt;0,VLOOKUP(E29,'VMA Tabelle'!A:D,3,0),20),0)</f>
        <v>0</v>
      </c>
      <c r="R29" s="14"/>
    </row>
    <row r="30" spans="1:18" x14ac:dyDescent="0.25">
      <c r="A30" s="42"/>
      <c r="B30" s="43"/>
      <c r="C30" s="44"/>
      <c r="D30" s="43"/>
      <c r="E30" s="43"/>
      <c r="F30" s="43"/>
      <c r="G30" s="48"/>
      <c r="H30" s="49"/>
      <c r="I30" s="49"/>
      <c r="J30" s="49"/>
      <c r="K30" s="49"/>
      <c r="L30" s="50"/>
      <c r="M30" s="4">
        <f t="shared" si="0"/>
        <v>0</v>
      </c>
      <c r="N30" s="8">
        <f>IF(ISNA(VLOOKUP(E30,'VMA Tabelle'!$A$5:$C$245,3,FALSE))=TRUE,0,IF(M30=Listenvorgaben!$C$3,VLOOKUP(E30,'VMA Tabelle'!$A$5:$C$245,2,FALSE),IF(OR(M30&gt;0,H30&gt;0),VLOOKUP(E30,'VMA Tabelle'!$A$5:$C$245,3,FALSE),0)))</f>
        <v>0</v>
      </c>
      <c r="O30" s="8">
        <f>IF(E30&gt;0,0,IF(M30=Listenvorgaben!$C$3,28,IF(OR(M30&gt;Listenvorgaben!$C$2,H30&gt;0),14,0)))</f>
        <v>0</v>
      </c>
      <c r="P30" s="8">
        <f>MIN(N30+O30,IF(I30&gt;0,IF(E30&gt;0,VLOOKUP(E30,'VMA Tabelle'!A:C,2,0),28)*0.2,0)+IF(J30&gt;0,IF(E30&gt;0,VLOOKUP(E30,'VMA Tabelle'!A:C,2,0),28)*0.4,0)+IF(K30&gt;0,IF(E30&gt;0,VLOOKUP(E30,'VMA Tabelle'!A:C,2,0),28)*0.4,0))</f>
        <v>0</v>
      </c>
      <c r="Q30" s="9">
        <f>IF(L30&gt;0,IF(E30&gt;0,VLOOKUP(E30,'VMA Tabelle'!A:D,3,0),20),0)</f>
        <v>0</v>
      </c>
      <c r="R30" s="14"/>
    </row>
    <row r="31" spans="1:18" x14ac:dyDescent="0.25">
      <c r="A31" s="42"/>
      <c r="B31" s="43"/>
      <c r="C31" s="44"/>
      <c r="D31" s="43"/>
      <c r="E31" s="43"/>
      <c r="F31" s="43"/>
      <c r="G31" s="48"/>
      <c r="H31" s="49"/>
      <c r="I31" s="49"/>
      <c r="J31" s="49"/>
      <c r="K31" s="49"/>
      <c r="L31" s="50"/>
      <c r="M31" s="4">
        <f t="shared" si="0"/>
        <v>0</v>
      </c>
      <c r="N31" s="8">
        <f>IF(ISNA(VLOOKUP(E31,'VMA Tabelle'!$A$5:$C$245,3,FALSE))=TRUE,0,IF(M31=Listenvorgaben!$C$3,VLOOKUP(E31,'VMA Tabelle'!$A$5:$C$245,2,FALSE),IF(OR(M31&gt;0,H31&gt;0),VLOOKUP(E31,'VMA Tabelle'!$A$5:$C$245,3,FALSE),0)))</f>
        <v>0</v>
      </c>
      <c r="O31" s="8">
        <f>IF(E31&gt;0,0,IF(M31=Listenvorgaben!$C$3,28,IF(OR(M31&gt;Listenvorgaben!$C$2,H31&gt;0),14,0)))</f>
        <v>0</v>
      </c>
      <c r="P31" s="8">
        <f>MIN(N31+O31,IF(I31&gt;0,IF(E31&gt;0,VLOOKUP(E31,'VMA Tabelle'!A:C,2,0),28)*0.2,0)+IF(J31&gt;0,IF(E31&gt;0,VLOOKUP(E31,'VMA Tabelle'!A:C,2,0),28)*0.4,0)+IF(K31&gt;0,IF(E31&gt;0,VLOOKUP(E31,'VMA Tabelle'!A:C,2,0),28)*0.4,0))</f>
        <v>0</v>
      </c>
      <c r="Q31" s="9">
        <f>IF(L31&gt;0,IF(E31&gt;0,VLOOKUP(E31,'VMA Tabelle'!A:D,3,0),20),0)</f>
        <v>0</v>
      </c>
      <c r="R31" s="14"/>
    </row>
    <row r="32" spans="1:18" x14ac:dyDescent="0.25">
      <c r="A32" s="42"/>
      <c r="B32" s="43"/>
      <c r="C32" s="44"/>
      <c r="D32" s="43"/>
      <c r="E32" s="43"/>
      <c r="F32" s="43"/>
      <c r="G32" s="48"/>
      <c r="H32" s="49"/>
      <c r="I32" s="49"/>
      <c r="J32" s="49"/>
      <c r="K32" s="49"/>
      <c r="L32" s="50"/>
      <c r="M32" s="4">
        <f t="shared" si="0"/>
        <v>0</v>
      </c>
      <c r="N32" s="8">
        <f>IF(ISNA(VLOOKUP(E32,'VMA Tabelle'!$A$5:$C$245,3,FALSE))=TRUE,0,IF(M32=Listenvorgaben!$C$3,VLOOKUP(E32,'VMA Tabelle'!$A$5:$C$245,2,FALSE),IF(OR(M32&gt;0,H32&gt;0),VLOOKUP(E32,'VMA Tabelle'!$A$5:$C$245,3,FALSE),0)))</f>
        <v>0</v>
      </c>
      <c r="O32" s="8">
        <f>IF(E32&gt;0,0,IF(M32=Listenvorgaben!$C$3,28,IF(OR(M32&gt;Listenvorgaben!$C$2,H32&gt;0),14,0)))</f>
        <v>0</v>
      </c>
      <c r="P32" s="8">
        <f>MIN(N32+O32,IF(I32&gt;0,IF(E32&gt;0,VLOOKUP(E32,'VMA Tabelle'!A:C,2,0),28)*0.2,0)+IF(J32&gt;0,IF(E32&gt;0,VLOOKUP(E32,'VMA Tabelle'!A:C,2,0),28)*0.4,0)+IF(K32&gt;0,IF(E32&gt;0,VLOOKUP(E32,'VMA Tabelle'!A:C,2,0),28)*0.4,0))</f>
        <v>0</v>
      </c>
      <c r="Q32" s="9">
        <f>IF(L32&gt;0,IF(E32&gt;0,VLOOKUP(E32,'VMA Tabelle'!A:D,3,0),20),0)</f>
        <v>0</v>
      </c>
      <c r="R32" s="14"/>
    </row>
    <row r="33" spans="1:18" x14ac:dyDescent="0.25">
      <c r="A33" s="42"/>
      <c r="B33" s="43"/>
      <c r="C33" s="44"/>
      <c r="D33" s="43"/>
      <c r="E33" s="43"/>
      <c r="F33" s="43"/>
      <c r="G33" s="48"/>
      <c r="H33" s="49"/>
      <c r="I33" s="49"/>
      <c r="J33" s="49"/>
      <c r="K33" s="49"/>
      <c r="L33" s="50"/>
      <c r="M33" s="4">
        <f t="shared" si="0"/>
        <v>0</v>
      </c>
      <c r="N33" s="8">
        <f>IF(ISNA(VLOOKUP(E33,'VMA Tabelle'!$A$5:$C$245,3,FALSE))=TRUE,0,IF(M33=Listenvorgaben!$C$3,VLOOKUP(E33,'VMA Tabelle'!$A$5:$C$245,2,FALSE),IF(OR(M33&gt;0,H33&gt;0),VLOOKUP(E33,'VMA Tabelle'!$A$5:$C$245,3,FALSE),0)))</f>
        <v>0</v>
      </c>
      <c r="O33" s="8">
        <f>IF(E33&gt;0,0,IF(M33=Listenvorgaben!$C$3,28,IF(OR(M33&gt;Listenvorgaben!$C$2,H33&gt;0),14,0)))</f>
        <v>0</v>
      </c>
      <c r="P33" s="8">
        <f>MIN(N33+O33,IF(I33&gt;0,IF(E33&gt;0,VLOOKUP(E33,'VMA Tabelle'!A:C,2,0),28)*0.2,0)+IF(J33&gt;0,IF(E33&gt;0,VLOOKUP(E33,'VMA Tabelle'!A:C,2,0),28)*0.4,0)+IF(K33&gt;0,IF(E33&gt;0,VLOOKUP(E33,'VMA Tabelle'!A:C,2,0),28)*0.4,0))</f>
        <v>0</v>
      </c>
      <c r="Q33" s="9">
        <f>IF(L33&gt;0,IF(E33&gt;0,VLOOKUP(E33,'VMA Tabelle'!A:D,3,0),20),0)</f>
        <v>0</v>
      </c>
      <c r="R33" s="14"/>
    </row>
    <row r="34" spans="1:18" x14ac:dyDescent="0.25">
      <c r="A34" s="42"/>
      <c r="B34" s="43"/>
      <c r="C34" s="44"/>
      <c r="D34" s="43"/>
      <c r="E34" s="43"/>
      <c r="F34" s="43"/>
      <c r="G34" s="48"/>
      <c r="H34" s="49"/>
      <c r="I34" s="49"/>
      <c r="J34" s="49"/>
      <c r="K34" s="49"/>
      <c r="L34" s="50"/>
      <c r="M34" s="4">
        <f t="shared" si="0"/>
        <v>0</v>
      </c>
      <c r="N34" s="8">
        <f>IF(ISNA(VLOOKUP(E34,'VMA Tabelle'!$A$5:$C$245,3,FALSE))=TRUE,0,IF(M34=Listenvorgaben!$C$3,VLOOKUP(E34,'VMA Tabelle'!$A$5:$C$245,2,FALSE),IF(OR(M34&gt;0,H34&gt;0),VLOOKUP(E34,'VMA Tabelle'!$A$5:$C$245,3,FALSE),0)))</f>
        <v>0</v>
      </c>
      <c r="O34" s="8">
        <f>IF(E34&gt;0,0,IF(M34=Listenvorgaben!$C$3,28,IF(OR(M34&gt;Listenvorgaben!$C$2,H34&gt;0),14,0)))</f>
        <v>0</v>
      </c>
      <c r="P34" s="8">
        <f>MIN(N34+O34,IF(I34&gt;0,IF(E34&gt;0,VLOOKUP(E34,'VMA Tabelle'!A:C,2,0),28)*0.2,0)+IF(J34&gt;0,IF(E34&gt;0,VLOOKUP(E34,'VMA Tabelle'!A:C,2,0),28)*0.4,0)+IF(K34&gt;0,IF(E34&gt;0,VLOOKUP(E34,'VMA Tabelle'!A:C,2,0),28)*0.4,0))</f>
        <v>0</v>
      </c>
      <c r="Q34" s="9">
        <f>IF(L34&gt;0,IF(E34&gt;0,VLOOKUP(E34,'VMA Tabelle'!A:D,3,0),20),0)</f>
        <v>0</v>
      </c>
      <c r="R34" s="14"/>
    </row>
    <row r="35" spans="1:18" x14ac:dyDescent="0.25">
      <c r="A35" s="51"/>
      <c r="B35" s="52"/>
      <c r="C35" s="53"/>
      <c r="D35" s="52"/>
      <c r="E35" s="52"/>
      <c r="F35" s="52"/>
      <c r="G35" s="54"/>
      <c r="H35" s="55"/>
      <c r="I35" s="55"/>
      <c r="J35" s="55"/>
      <c r="K35" s="55"/>
      <c r="L35" s="56"/>
      <c r="M35" s="4">
        <f t="shared" si="0"/>
        <v>0</v>
      </c>
      <c r="N35" s="8">
        <f>IF(ISNA(VLOOKUP(E35,'VMA Tabelle'!$A$5:$C$245,3,FALSE))=TRUE,0,IF(M35=Listenvorgaben!$C$3,VLOOKUP(E35,'VMA Tabelle'!$A$5:$C$245,2,FALSE),IF(OR(M35&gt;0,H35&gt;0),VLOOKUP(E35,'VMA Tabelle'!$A$5:$C$245,3,FALSE),0)))</f>
        <v>0</v>
      </c>
      <c r="O35" s="8">
        <f>IF(E35&gt;0,0,IF(M35=Listenvorgaben!$C$3,28,IF(OR(M35&gt;Listenvorgaben!$C$2,H35&gt;0),14,0)))</f>
        <v>0</v>
      </c>
      <c r="P35" s="8">
        <f>MIN(N35+O35,IF(I35&gt;0,IF(E35&gt;0,VLOOKUP(E35,'VMA Tabelle'!A:C,2,0),28)*0.2,0)+IF(J35&gt;0,IF(E35&gt;0,VLOOKUP(E35,'VMA Tabelle'!A:C,2,0),28)*0.4,0)+IF(K35&gt;0,IF(E35&gt;0,VLOOKUP(E35,'VMA Tabelle'!A:C,2,0),28)*0.4,0))</f>
        <v>0</v>
      </c>
      <c r="Q35" s="9">
        <f>IF(L35&gt;0,IF(E35&gt;0,VLOOKUP(E35,'VMA Tabelle'!A:D,3,0),20),0)</f>
        <v>0</v>
      </c>
    </row>
    <row r="36" spans="1:18" x14ac:dyDescent="0.25">
      <c r="A36" s="84"/>
      <c r="M36" s="18" t="s">
        <v>5</v>
      </c>
      <c r="N36" s="19">
        <f>SUM(N9:N35)</f>
        <v>0</v>
      </c>
      <c r="O36" s="19">
        <f>SUM(O9:O35)</f>
        <v>0</v>
      </c>
      <c r="P36" s="19">
        <f>SUM(P9:P35)</f>
        <v>0</v>
      </c>
      <c r="Q36" s="19">
        <f>SUM(Q9:Q35)</f>
        <v>0</v>
      </c>
    </row>
    <row r="37" spans="1:18" x14ac:dyDescent="0.25">
      <c r="L37" s="20" t="s">
        <v>39</v>
      </c>
      <c r="M37" s="79">
        <v>1</v>
      </c>
      <c r="N37" s="19">
        <f>+N36*$M$37</f>
        <v>0</v>
      </c>
      <c r="O37" s="19">
        <f>+O36*$M$37</f>
        <v>0</v>
      </c>
      <c r="P37" s="21">
        <f>-SUM(P9:P34)</f>
        <v>0</v>
      </c>
      <c r="Q37" s="19">
        <f>+Q36</f>
        <v>0</v>
      </c>
    </row>
    <row r="38" spans="1:18" s="12" customFormat="1" ht="18.75" x14ac:dyDescent="0.3">
      <c r="A38" s="22"/>
      <c r="B38" s="23"/>
      <c r="C38" s="24"/>
      <c r="G38" s="25"/>
      <c r="M38" s="26"/>
      <c r="N38" s="26"/>
      <c r="O38" s="27"/>
      <c r="P38" s="28" t="s">
        <v>36</v>
      </c>
      <c r="Q38" s="29">
        <f>SUM(N37:Q37)</f>
        <v>0</v>
      </c>
    </row>
    <row r="40" spans="1:18" x14ac:dyDescent="0.25">
      <c r="M40" s="30" t="s">
        <v>40</v>
      </c>
      <c r="N40" s="31">
        <f>MIN(N37-N36,N36)</f>
        <v>0</v>
      </c>
      <c r="O40" s="31">
        <f>MIN(O37-O36,O36)</f>
        <v>0</v>
      </c>
      <c r="P40" s="31"/>
      <c r="Q40" s="32">
        <f>MIN(N40+O40,Q38)</f>
        <v>0</v>
      </c>
    </row>
    <row r="41" spans="1:18" x14ac:dyDescent="0.25">
      <c r="M41" s="33" t="s">
        <v>41</v>
      </c>
      <c r="N41" s="34">
        <f>IF((N37-N36-N40)&gt;0,(N37-N36-N40),0)</f>
        <v>0</v>
      </c>
      <c r="O41" s="34">
        <f>IF((O37-O36-O40)&gt;0,(O37-O36-O40),0)</f>
        <v>0</v>
      </c>
      <c r="Q41" s="32">
        <f>MIN(N41+O41,Q38-Q40)</f>
        <v>0</v>
      </c>
    </row>
  </sheetData>
  <sheetProtection insertRows="0"/>
  <dataValidations count="3">
    <dataValidation type="textLength" errorStyle="information" allowBlank="1" showInputMessage="1" showErrorMessage="1" error="Sie müssen die Initialien zwei bis dreistellig eingeben." prompt="Bitte hier die Initalien eingeben: Max Schulze = MS" sqref="M3:M4">
      <formula1>2</formula1>
      <formula2>3</formula2>
    </dataValidation>
    <dataValidation errorStyle="information" allowBlank="1" showInputMessage="1" showErrorMessage="1" error="Sie müssen die Initialien zwei bis dreistellig eingeben." prompt="Bitte hier die Initalien eingeben: Max Schulze = MS" sqref="F5:F6"/>
    <dataValidation type="list" allowBlank="1" showInputMessage="1" showErrorMessage="1" sqref="E36:E1048576">
      <formula1>#REF!</formula1>
    </dataValidation>
  </dataValidations>
  <pageMargins left="0.25" right="0.25" top="0.73666666666666669" bottom="0.75" header="0.3" footer="0.3"/>
  <pageSetup paperSize="9" scale="67" fitToHeight="0" orientation="landscape" r:id="rId1"/>
  <headerFooter>
    <oddFooter>&amp;L&amp;8Dateiversion 1.0 - 11.09.2017&amp;C&amp;9www.gkk-steuerberatung.de&amp;R&amp;9Seite &amp;P/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'VMA Tabelle'!$A:$A</xm:f>
          </x14:formula1>
          <xm:sqref>E9:E35</xm:sqref>
        </x14:dataValidation>
        <x14:dataValidation type="list" allowBlank="1" showInputMessage="1" showErrorMessage="1">
          <x14:formula1>
            <xm:f>Listenvorgaben!E1:E12</xm:f>
          </x14:formula1>
          <xm:sqref>D5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view="pageLayout" topLeftCell="A7" zoomScaleNormal="80" workbookViewId="0">
      <selection activeCell="O35" sqref="O35"/>
    </sheetView>
  </sheetViews>
  <sheetFormatPr baseColWidth="10" defaultRowHeight="15" x14ac:dyDescent="0.25"/>
  <cols>
    <col min="1" max="1" width="8.140625" style="15" customWidth="1"/>
    <col min="2" max="2" width="6" style="10" customWidth="1"/>
    <col min="3" max="3" width="7" style="16" customWidth="1"/>
    <col min="4" max="4" width="23.7109375" style="10" customWidth="1"/>
    <col min="5" max="5" width="22" style="10" customWidth="1"/>
    <col min="6" max="6" width="19.140625" style="10" customWidth="1"/>
    <col min="7" max="7" width="31.5703125" style="17" customWidth="1"/>
    <col min="8" max="8" width="9.85546875" style="10" bestFit="1" customWidth="1"/>
    <col min="9" max="9" width="6.5703125" style="10" customWidth="1"/>
    <col min="10" max="10" width="7.7109375" style="10" bestFit="1" customWidth="1"/>
    <col min="11" max="11" width="7.5703125" style="10" customWidth="1"/>
    <col min="12" max="12" width="8.85546875" style="10" customWidth="1"/>
    <col min="13" max="13" width="9.140625" style="10" customWidth="1"/>
    <col min="14" max="15" width="11" style="34" bestFit="1" customWidth="1"/>
    <col min="16" max="17" width="11.42578125" style="34"/>
    <col min="18" max="16384" width="11.42578125" style="10"/>
  </cols>
  <sheetData>
    <row r="1" spans="1:18" ht="21.75" customHeight="1" x14ac:dyDescent="0.35">
      <c r="A1" s="80" t="s">
        <v>46</v>
      </c>
      <c r="B1" s="81"/>
      <c r="C1" s="82"/>
      <c r="D1" s="83"/>
      <c r="E1" s="81"/>
      <c r="F1" s="58" t="s">
        <v>47</v>
      </c>
      <c r="G1" s="10"/>
      <c r="H1" s="59"/>
      <c r="K1" s="58" t="str">
        <f>CONCATENATE('202009'!$M$3,'202009'!$D$3,'202009'!D5)</f>
        <v>202009</v>
      </c>
      <c r="L1" s="23"/>
      <c r="M1" s="23"/>
    </row>
    <row r="2" spans="1:18" ht="12.75" customHeight="1" x14ac:dyDescent="0.35">
      <c r="A2" s="57"/>
    </row>
    <row r="3" spans="1:18" s="11" customFormat="1" ht="27" customHeight="1" x14ac:dyDescent="0.25">
      <c r="C3" s="60" t="s">
        <v>9</v>
      </c>
      <c r="D3" s="69">
        <v>2020</v>
      </c>
      <c r="E3" s="62" t="s">
        <v>7</v>
      </c>
      <c r="F3" s="64" t="s">
        <v>48</v>
      </c>
      <c r="G3" s="77"/>
      <c r="H3" s="61"/>
      <c r="I3" s="61"/>
      <c r="J3" s="61"/>
      <c r="K3" s="62" t="s">
        <v>10</v>
      </c>
      <c r="L3" s="76"/>
      <c r="M3" s="6"/>
      <c r="N3" s="34"/>
    </row>
    <row r="4" spans="1:18" s="11" customFormat="1" ht="12.75" customHeight="1" x14ac:dyDescent="0.25">
      <c r="A4" s="60"/>
      <c r="B4" s="5"/>
      <c r="C4" s="61"/>
      <c r="D4" s="5"/>
      <c r="E4" s="62"/>
      <c r="F4" s="67"/>
      <c r="G4" s="68"/>
      <c r="H4" s="61"/>
      <c r="I4" s="61"/>
      <c r="J4" s="61"/>
      <c r="K4" s="62"/>
      <c r="L4" s="66"/>
      <c r="M4" s="6"/>
      <c r="N4" s="34"/>
    </row>
    <row r="5" spans="1:18" ht="26.25" customHeight="1" x14ac:dyDescent="0.25">
      <c r="C5" s="70" t="s">
        <v>8</v>
      </c>
      <c r="D5" s="71" t="s">
        <v>25</v>
      </c>
      <c r="E5" s="62" t="s">
        <v>38</v>
      </c>
      <c r="F5" s="65"/>
      <c r="G5" s="78"/>
      <c r="K5" s="18" t="s">
        <v>45</v>
      </c>
      <c r="L5" s="76"/>
    </row>
    <row r="6" spans="1:18" ht="12.75" customHeight="1" x14ac:dyDescent="0.25">
      <c r="E6" s="62"/>
      <c r="F6" s="7"/>
    </row>
    <row r="7" spans="1:18" s="12" customFormat="1" ht="18.75" x14ac:dyDescent="0.3">
      <c r="A7" s="22"/>
      <c r="B7" s="23" t="s">
        <v>42</v>
      </c>
      <c r="C7" s="24"/>
      <c r="G7" s="25"/>
      <c r="L7" s="10"/>
      <c r="M7" s="10"/>
      <c r="N7" s="63"/>
      <c r="O7" s="63"/>
      <c r="P7" s="63"/>
      <c r="Q7" s="63"/>
    </row>
    <row r="8" spans="1:18" s="13" customFormat="1" ht="63" customHeight="1" x14ac:dyDescent="0.25">
      <c r="A8" s="73" t="s">
        <v>6</v>
      </c>
      <c r="B8" s="72" t="s">
        <v>2</v>
      </c>
      <c r="C8" s="72" t="s">
        <v>3</v>
      </c>
      <c r="D8" s="72" t="s">
        <v>1</v>
      </c>
      <c r="E8" s="72" t="s">
        <v>12</v>
      </c>
      <c r="F8" s="72" t="s">
        <v>44</v>
      </c>
      <c r="G8" s="72" t="s">
        <v>0</v>
      </c>
      <c r="H8" s="75" t="s">
        <v>35</v>
      </c>
      <c r="I8" s="75" t="s">
        <v>30</v>
      </c>
      <c r="J8" s="75" t="s">
        <v>31</v>
      </c>
      <c r="K8" s="75" t="s">
        <v>32</v>
      </c>
      <c r="L8" s="75" t="s">
        <v>43</v>
      </c>
      <c r="M8" s="72" t="s">
        <v>4</v>
      </c>
      <c r="N8" s="72" t="s">
        <v>33</v>
      </c>
      <c r="O8" s="72" t="s">
        <v>34</v>
      </c>
      <c r="P8" s="72" t="s">
        <v>29</v>
      </c>
      <c r="Q8" s="74" t="s">
        <v>37</v>
      </c>
    </row>
    <row r="9" spans="1:18" x14ac:dyDescent="0.25">
      <c r="A9" s="35"/>
      <c r="B9" s="36"/>
      <c r="C9" s="37"/>
      <c r="D9" s="38"/>
      <c r="E9" s="38"/>
      <c r="F9" s="39"/>
      <c r="G9" s="39"/>
      <c r="H9" s="40"/>
      <c r="I9" s="40"/>
      <c r="J9" s="40"/>
      <c r="K9" s="40"/>
      <c r="L9" s="41"/>
      <c r="M9" s="4">
        <f>+C9-B9</f>
        <v>0</v>
      </c>
      <c r="N9" s="8">
        <f>IF(ISNA(VLOOKUP(E9,'VMA Tabelle'!$A$5:$C$245,3,FALSE))=TRUE,0,IF(M9=Listenvorgaben!$C$3,VLOOKUP(E9,'VMA Tabelle'!$A$5:$C$245,2,FALSE),IF(OR(M9&gt;0,H9&gt;0),VLOOKUP(E9,'VMA Tabelle'!$A$5:$C$245,3,FALSE),0)))</f>
        <v>0</v>
      </c>
      <c r="O9" s="8">
        <f>IF(E9&gt;0,0,IF(M9=Listenvorgaben!$C$3,28,IF(OR(M9&gt;Listenvorgaben!$C$2,H9&gt;0),14,0)))</f>
        <v>0</v>
      </c>
      <c r="P9" s="8">
        <f>MIN(N9+O9,IF(I9&gt;0,IF(E9&gt;0,VLOOKUP(E9,'VMA Tabelle'!A:C,2,0),28)*0.2,0)+IF(J9&gt;0,IF(E9&gt;0,VLOOKUP(E9,'VMA Tabelle'!A:C,2,0),28)*0.4,0)+IF(K9&gt;0,IF(E9&gt;0,VLOOKUP(E9,'VMA Tabelle'!A:C,2,0),28)*0.4,0))</f>
        <v>0</v>
      </c>
      <c r="Q9" s="9">
        <f>IF(L9&gt;0,IF(E9&gt;0,VLOOKUP(E9,'VMA Tabelle'!A:D,3,0),20),0)</f>
        <v>0</v>
      </c>
      <c r="R9" s="14"/>
    </row>
    <row r="10" spans="1:18" x14ac:dyDescent="0.25">
      <c r="A10" s="42"/>
      <c r="B10" s="44"/>
      <c r="C10" s="44"/>
      <c r="D10" s="43"/>
      <c r="E10" s="43"/>
      <c r="F10" s="43"/>
      <c r="G10" s="45"/>
      <c r="H10" s="46"/>
      <c r="I10" s="46"/>
      <c r="J10" s="46"/>
      <c r="K10" s="46"/>
      <c r="L10" s="47"/>
      <c r="M10" s="4">
        <f t="shared" ref="M10:M35" si="0">+C10-B10</f>
        <v>0</v>
      </c>
      <c r="N10" s="8">
        <f>IF(ISNA(VLOOKUP(E10,'VMA Tabelle'!$A$5:$C$245,3,FALSE))=TRUE,0,IF(M10=Listenvorgaben!$C$3,VLOOKUP(E10,'VMA Tabelle'!$A$5:$C$245,2,FALSE),IF(OR(M10&gt;0,H10&gt;0),VLOOKUP(E10,'VMA Tabelle'!$A$5:$C$245,3,FALSE),0)))</f>
        <v>0</v>
      </c>
      <c r="O10" s="8">
        <f>IF(E10&gt;0,0,IF(M10=Listenvorgaben!$C$3,28,IF(OR(M10&gt;Listenvorgaben!$C$2,H10&gt;0),14,0)))</f>
        <v>0</v>
      </c>
      <c r="P10" s="8">
        <f>MIN(N10+O10,IF(I10&gt;0,IF(E10&gt;0,VLOOKUP(E10,'VMA Tabelle'!A:C,2,0),28)*0.2,0)+IF(J10&gt;0,IF(E10&gt;0,VLOOKUP(E10,'VMA Tabelle'!A:C,2,0),28)*0.4,0)+IF(K10&gt;0,IF(E10&gt;0,VLOOKUP(E10,'VMA Tabelle'!A:C,2,0),28)*0.4,0))</f>
        <v>0</v>
      </c>
      <c r="Q10" s="9">
        <f>IF(L10&gt;0,IF(E10&gt;0,VLOOKUP(E10,'VMA Tabelle'!A:D,3,0),20),0)</f>
        <v>0</v>
      </c>
      <c r="R10" s="14"/>
    </row>
    <row r="11" spans="1:18" x14ac:dyDescent="0.25">
      <c r="A11" s="42"/>
      <c r="B11" s="44"/>
      <c r="C11" s="44"/>
      <c r="D11" s="43"/>
      <c r="E11" s="43"/>
      <c r="F11" s="43"/>
      <c r="G11" s="45"/>
      <c r="H11" s="49"/>
      <c r="I11" s="49"/>
      <c r="J11" s="49"/>
      <c r="K11" s="49"/>
      <c r="L11" s="50"/>
      <c r="M11" s="4">
        <f t="shared" si="0"/>
        <v>0</v>
      </c>
      <c r="N11" s="8">
        <f>IF(ISNA(VLOOKUP(E11,'VMA Tabelle'!$A$5:$C$245,3,FALSE))=TRUE,0,IF(M11=Listenvorgaben!$C$3,VLOOKUP(E11,'VMA Tabelle'!$A$5:$C$245,2,FALSE),IF(OR(M11&gt;0,H11&gt;0),VLOOKUP(E11,'VMA Tabelle'!$A$5:$C$245,3,FALSE),0)))</f>
        <v>0</v>
      </c>
      <c r="O11" s="8">
        <f>IF(E11&gt;0,0,IF(M11=Listenvorgaben!$C$3,28,IF(OR(M11&gt;Listenvorgaben!$C$2,H11&gt;0),14,0)))</f>
        <v>0</v>
      </c>
      <c r="P11" s="8">
        <f>MIN(N11+O11,IF(I11&gt;0,IF(E11&gt;0,VLOOKUP(E11,'VMA Tabelle'!A:C,2,0),28)*0.2,0)+IF(J11&gt;0,IF(E11&gt;0,VLOOKUP(E11,'VMA Tabelle'!A:C,2,0),28)*0.4,0)+IF(K11&gt;0,IF(E11&gt;0,VLOOKUP(E11,'VMA Tabelle'!A:C,2,0),28)*0.4,0))</f>
        <v>0</v>
      </c>
      <c r="Q11" s="9">
        <f>IF(L11&gt;0,IF(E11&gt;0,VLOOKUP(E11,'VMA Tabelle'!A:D,3,0),20),0)</f>
        <v>0</v>
      </c>
      <c r="R11" s="14"/>
    </row>
    <row r="12" spans="1:18" x14ac:dyDescent="0.25">
      <c r="A12" s="42"/>
      <c r="B12" s="44"/>
      <c r="C12" s="44"/>
      <c r="D12" s="43"/>
      <c r="E12" s="43"/>
      <c r="F12" s="43"/>
      <c r="G12" s="45"/>
      <c r="H12" s="46"/>
      <c r="I12" s="46"/>
      <c r="J12" s="46"/>
      <c r="K12" s="46"/>
      <c r="L12" s="47"/>
      <c r="M12" s="4">
        <f t="shared" si="0"/>
        <v>0</v>
      </c>
      <c r="N12" s="8">
        <f>IF(ISNA(VLOOKUP(E12,'VMA Tabelle'!$A$5:$C$245,3,FALSE))=TRUE,0,IF(M12=Listenvorgaben!$C$3,VLOOKUP(E12,'VMA Tabelle'!$A$5:$C$245,2,FALSE),IF(OR(M12&gt;0,H12&gt;0),VLOOKUP(E12,'VMA Tabelle'!$A$5:$C$245,3,FALSE),0)))</f>
        <v>0</v>
      </c>
      <c r="O12" s="8">
        <f>IF(E12&gt;0,0,IF(M12=Listenvorgaben!$C$3,28,IF(OR(M12&gt;Listenvorgaben!$C$2,H12&gt;0),14,0)))</f>
        <v>0</v>
      </c>
      <c r="P12" s="8">
        <f>MIN(N12+O12,IF(I12&gt;0,IF(E12&gt;0,VLOOKUP(E12,'VMA Tabelle'!A:C,2,0),28)*0.2,0)+IF(J12&gt;0,IF(E12&gt;0,VLOOKUP(E12,'VMA Tabelle'!A:C,2,0),28)*0.4,0)+IF(K12&gt;0,IF(E12&gt;0,VLOOKUP(E12,'VMA Tabelle'!A:C,2,0),28)*0.4,0))</f>
        <v>0</v>
      </c>
      <c r="Q12" s="9">
        <f>IF(L12&gt;0,IF(E12&gt;0,VLOOKUP(E12,'VMA Tabelle'!A:D,3,0),20),0)</f>
        <v>0</v>
      </c>
      <c r="R12" s="14"/>
    </row>
    <row r="13" spans="1:18" x14ac:dyDescent="0.25">
      <c r="A13" s="42"/>
      <c r="B13" s="44"/>
      <c r="C13" s="44"/>
      <c r="D13" s="43"/>
      <c r="E13" s="43"/>
      <c r="F13" s="43"/>
      <c r="G13" s="45"/>
      <c r="H13" s="46"/>
      <c r="I13" s="46"/>
      <c r="J13" s="46"/>
      <c r="K13" s="46"/>
      <c r="L13" s="47"/>
      <c r="M13" s="4">
        <f t="shared" si="0"/>
        <v>0</v>
      </c>
      <c r="N13" s="8">
        <f>IF(ISNA(VLOOKUP(E13,'VMA Tabelle'!$A$5:$C$245,3,FALSE))=TRUE,0,IF(M13=Listenvorgaben!$C$3,VLOOKUP(E13,'VMA Tabelle'!$A$5:$C$245,2,FALSE),IF(OR(M13&gt;0,H13&gt;0),VLOOKUP(E13,'VMA Tabelle'!$A$5:$C$245,3,FALSE),0)))</f>
        <v>0</v>
      </c>
      <c r="O13" s="8">
        <f>IF(E13&gt;0,0,IF(M13=Listenvorgaben!$C$3,28,IF(OR(M13&gt;Listenvorgaben!$C$2,H13&gt;0),14,0)))</f>
        <v>0</v>
      </c>
      <c r="P13" s="8">
        <f>MIN(N13+O13,IF(I13&gt;0,IF(E13&gt;0,VLOOKUP(E13,'VMA Tabelle'!A:C,2,0),28)*0.2,0)+IF(J13&gt;0,IF(E13&gt;0,VLOOKUP(E13,'VMA Tabelle'!A:C,2,0),28)*0.4,0)+IF(K13&gt;0,IF(E13&gt;0,VLOOKUP(E13,'VMA Tabelle'!A:C,2,0),28)*0.4,0))</f>
        <v>0</v>
      </c>
      <c r="Q13" s="9">
        <f>IF(L13&gt;0,IF(E13&gt;0,VLOOKUP(E13,'VMA Tabelle'!A:D,3,0),20),0)</f>
        <v>0</v>
      </c>
      <c r="R13" s="14"/>
    </row>
    <row r="14" spans="1:18" x14ac:dyDescent="0.25">
      <c r="A14" s="42"/>
      <c r="B14" s="44"/>
      <c r="C14" s="44"/>
      <c r="D14" s="43"/>
      <c r="E14" s="43"/>
      <c r="F14" s="43"/>
      <c r="G14" s="45"/>
      <c r="H14" s="46"/>
      <c r="I14" s="46"/>
      <c r="J14" s="46"/>
      <c r="K14" s="46"/>
      <c r="L14" s="47"/>
      <c r="M14" s="4">
        <f t="shared" si="0"/>
        <v>0</v>
      </c>
      <c r="N14" s="8">
        <f>IF(ISNA(VLOOKUP(E14,'VMA Tabelle'!$A$5:$C$245,3,FALSE))=TRUE,0,IF(M14=Listenvorgaben!$C$3,VLOOKUP(E14,'VMA Tabelle'!$A$5:$C$245,2,FALSE),IF(OR(M14&gt;0,H14&gt;0),VLOOKUP(E14,'VMA Tabelle'!$A$5:$C$245,3,FALSE),0)))</f>
        <v>0</v>
      </c>
      <c r="O14" s="8">
        <f>IF(E14&gt;0,0,IF(M14=Listenvorgaben!$C$3,28,IF(OR(M14&gt;Listenvorgaben!$C$2,H14&gt;0),14,0)))</f>
        <v>0</v>
      </c>
      <c r="P14" s="8">
        <f>MIN(N14+O14,IF(I14&gt;0,IF(E14&gt;0,VLOOKUP(E14,'VMA Tabelle'!A:C,2,0),28)*0.2,0)+IF(J14&gt;0,IF(E14&gt;0,VLOOKUP(E14,'VMA Tabelle'!A:C,2,0),28)*0.4,0)+IF(K14&gt;0,IF(E14&gt;0,VLOOKUP(E14,'VMA Tabelle'!A:C,2,0),28)*0.4,0))</f>
        <v>0</v>
      </c>
      <c r="Q14" s="9">
        <f>IF(L14&gt;0,IF(E14&gt;0,VLOOKUP(E14,'VMA Tabelle'!A:D,3,0),20),0)</f>
        <v>0</v>
      </c>
      <c r="R14" s="14"/>
    </row>
    <row r="15" spans="1:18" x14ac:dyDescent="0.25">
      <c r="A15" s="42"/>
      <c r="B15" s="44"/>
      <c r="C15" s="44"/>
      <c r="D15" s="43"/>
      <c r="E15" s="43"/>
      <c r="F15" s="43"/>
      <c r="G15" s="45"/>
      <c r="H15" s="46"/>
      <c r="I15" s="46"/>
      <c r="J15" s="46"/>
      <c r="K15" s="46"/>
      <c r="L15" s="47"/>
      <c r="M15" s="4">
        <f t="shared" si="0"/>
        <v>0</v>
      </c>
      <c r="N15" s="8">
        <f>IF(ISNA(VLOOKUP(E15,'VMA Tabelle'!$A$5:$C$245,3,FALSE))=TRUE,0,IF(M15=Listenvorgaben!$C$3,VLOOKUP(E15,'VMA Tabelle'!$A$5:$C$245,2,FALSE),IF(OR(M15&gt;0,H15&gt;0),VLOOKUP(E15,'VMA Tabelle'!$A$5:$C$245,3,FALSE),0)))</f>
        <v>0</v>
      </c>
      <c r="O15" s="8">
        <f>IF(E15&gt;0,0,IF(M15=Listenvorgaben!$C$3,28,IF(OR(M15&gt;Listenvorgaben!$C$2,H15&gt;0),14,0)))</f>
        <v>0</v>
      </c>
      <c r="P15" s="8">
        <f>MIN(N15+O15,IF(I15&gt;0,IF(E15&gt;0,VLOOKUP(E15,'VMA Tabelle'!A:C,2,0),28)*0.2,0)+IF(J15&gt;0,IF(E15&gt;0,VLOOKUP(E15,'VMA Tabelle'!A:C,2,0),28)*0.4,0)+IF(K15&gt;0,IF(E15&gt;0,VLOOKUP(E15,'VMA Tabelle'!A:C,2,0),28)*0.4,0))</f>
        <v>0</v>
      </c>
      <c r="Q15" s="9">
        <f>IF(L15&gt;0,IF(E15&gt;0,VLOOKUP(E15,'VMA Tabelle'!A:D,3,0),20),0)</f>
        <v>0</v>
      </c>
      <c r="R15" s="14"/>
    </row>
    <row r="16" spans="1:18" x14ac:dyDescent="0.25">
      <c r="A16" s="42"/>
      <c r="B16" s="43"/>
      <c r="C16" s="44"/>
      <c r="D16" s="43"/>
      <c r="E16" s="43"/>
      <c r="F16" s="43"/>
      <c r="G16" s="48"/>
      <c r="H16" s="49"/>
      <c r="I16" s="49"/>
      <c r="J16" s="49"/>
      <c r="K16" s="49"/>
      <c r="L16" s="50"/>
      <c r="M16" s="4">
        <f t="shared" si="0"/>
        <v>0</v>
      </c>
      <c r="N16" s="8">
        <f>IF(ISNA(VLOOKUP(E16,'VMA Tabelle'!$A$5:$C$245,3,FALSE))=TRUE,0,IF(M16=Listenvorgaben!$C$3,VLOOKUP(E16,'VMA Tabelle'!$A$5:$C$245,2,FALSE),IF(OR(M16&gt;0,H16&gt;0),VLOOKUP(E16,'VMA Tabelle'!$A$5:$C$245,3,FALSE),0)))</f>
        <v>0</v>
      </c>
      <c r="O16" s="8">
        <f>IF(E16&gt;0,0,IF(M16=Listenvorgaben!$C$3,28,IF(OR(M16&gt;Listenvorgaben!$C$2,H16&gt;0),14,0)))</f>
        <v>0</v>
      </c>
      <c r="P16" s="8">
        <f>MIN(N16+O16,IF(I16&gt;0,IF(E16&gt;0,VLOOKUP(E16,'VMA Tabelle'!A:C,2,0),28)*0.2,0)+IF(J16&gt;0,IF(E16&gt;0,VLOOKUP(E16,'VMA Tabelle'!A:C,2,0),28)*0.4,0)+IF(K16&gt;0,IF(E16&gt;0,VLOOKUP(E16,'VMA Tabelle'!A:C,2,0),28)*0.4,0))</f>
        <v>0</v>
      </c>
      <c r="Q16" s="9">
        <f>IF(L16&gt;0,IF(E16&gt;0,VLOOKUP(E16,'VMA Tabelle'!A:D,3,0),20),0)</f>
        <v>0</v>
      </c>
      <c r="R16" s="14"/>
    </row>
    <row r="17" spans="1:18" x14ac:dyDescent="0.25">
      <c r="A17" s="42"/>
      <c r="B17" s="43"/>
      <c r="C17" s="44"/>
      <c r="D17" s="43"/>
      <c r="E17" s="43"/>
      <c r="F17" s="43"/>
      <c r="G17" s="48"/>
      <c r="H17" s="49"/>
      <c r="I17" s="49"/>
      <c r="J17" s="49"/>
      <c r="K17" s="49"/>
      <c r="L17" s="50"/>
      <c r="M17" s="4">
        <f t="shared" si="0"/>
        <v>0</v>
      </c>
      <c r="N17" s="8">
        <f>IF(ISNA(VLOOKUP(E17,'VMA Tabelle'!$A$5:$C$245,3,FALSE))=TRUE,0,IF(M17=Listenvorgaben!$C$3,VLOOKUP(E17,'VMA Tabelle'!$A$5:$C$245,2,FALSE),IF(OR(M17&gt;0,H17&gt;0),VLOOKUP(E17,'VMA Tabelle'!$A$5:$C$245,3,FALSE),0)))</f>
        <v>0</v>
      </c>
      <c r="O17" s="8">
        <f>IF(E17&gt;0,0,IF(M17=Listenvorgaben!$C$3,28,IF(OR(M17&gt;Listenvorgaben!$C$2,H17&gt;0),14,0)))</f>
        <v>0</v>
      </c>
      <c r="P17" s="8">
        <f>MIN(N17+O17,IF(I17&gt;0,IF(E17&gt;0,VLOOKUP(E17,'VMA Tabelle'!A:C,2,0),28)*0.2,0)+IF(J17&gt;0,IF(E17&gt;0,VLOOKUP(E17,'VMA Tabelle'!A:C,2,0),28)*0.4,0)+IF(K17&gt;0,IF(E17&gt;0,VLOOKUP(E17,'VMA Tabelle'!A:C,2,0),28)*0.4,0))</f>
        <v>0</v>
      </c>
      <c r="Q17" s="9">
        <f>IF(L17&gt;0,IF(E17&gt;0,VLOOKUP(E17,'VMA Tabelle'!A:D,3,0),20),0)</f>
        <v>0</v>
      </c>
      <c r="R17" s="14"/>
    </row>
    <row r="18" spans="1:18" x14ac:dyDescent="0.25">
      <c r="A18" s="42"/>
      <c r="B18" s="44"/>
      <c r="C18" s="44"/>
      <c r="D18" s="43"/>
      <c r="E18" s="43"/>
      <c r="F18" s="43"/>
      <c r="G18" s="45"/>
      <c r="H18" s="46"/>
      <c r="I18" s="46"/>
      <c r="J18" s="46"/>
      <c r="K18" s="46"/>
      <c r="L18" s="47"/>
      <c r="M18" s="4">
        <f t="shared" si="0"/>
        <v>0</v>
      </c>
      <c r="N18" s="8">
        <f>IF(ISNA(VLOOKUP(E18,'VMA Tabelle'!$A$5:$C$245,3,FALSE))=TRUE,0,IF(M18=Listenvorgaben!$C$3,VLOOKUP(E18,'VMA Tabelle'!$A$5:$C$245,2,FALSE),IF(OR(M18&gt;0,H18&gt;0),VLOOKUP(E18,'VMA Tabelle'!$A$5:$C$245,3,FALSE),0)))</f>
        <v>0</v>
      </c>
      <c r="O18" s="8">
        <f>IF(E18&gt;0,0,IF(M18=Listenvorgaben!$C$3,28,IF(OR(M18&gt;Listenvorgaben!$C$2,H18&gt;0),14,0)))</f>
        <v>0</v>
      </c>
      <c r="P18" s="8">
        <f>MIN(N18+O18,IF(I18&gt;0,IF(E18&gt;0,VLOOKUP(E18,'VMA Tabelle'!A:C,2,0),28)*0.2,0)+IF(J18&gt;0,IF(E18&gt;0,VLOOKUP(E18,'VMA Tabelle'!A:C,2,0),28)*0.4,0)+IF(K18&gt;0,IF(E18&gt;0,VLOOKUP(E18,'VMA Tabelle'!A:C,2,0),28)*0.4,0))</f>
        <v>0</v>
      </c>
      <c r="Q18" s="9">
        <f>IF(L18&gt;0,IF(E18&gt;0,VLOOKUP(E18,'VMA Tabelle'!A:D,3,0),20),0)</f>
        <v>0</v>
      </c>
      <c r="R18" s="14"/>
    </row>
    <row r="19" spans="1:18" x14ac:dyDescent="0.25">
      <c r="A19" s="42"/>
      <c r="B19" s="43"/>
      <c r="C19" s="44"/>
      <c r="D19" s="43"/>
      <c r="E19" s="43"/>
      <c r="F19" s="43"/>
      <c r="G19" s="48"/>
      <c r="H19" s="49"/>
      <c r="I19" s="49"/>
      <c r="J19" s="49"/>
      <c r="K19" s="49"/>
      <c r="L19" s="50"/>
      <c r="M19" s="4">
        <f t="shared" si="0"/>
        <v>0</v>
      </c>
      <c r="N19" s="8">
        <f>IF(ISNA(VLOOKUP(E19,'VMA Tabelle'!$A$5:$C$245,3,FALSE))=TRUE,0,IF(M19=Listenvorgaben!$C$3,VLOOKUP(E19,'VMA Tabelle'!$A$5:$C$245,2,FALSE),IF(OR(M19&gt;0,H19&gt;0),VLOOKUP(E19,'VMA Tabelle'!$A$5:$C$245,3,FALSE),0)))</f>
        <v>0</v>
      </c>
      <c r="O19" s="8">
        <f>IF(E19&gt;0,0,IF(M19=Listenvorgaben!$C$3,28,IF(OR(M19&gt;Listenvorgaben!$C$2,H19&gt;0),14,0)))</f>
        <v>0</v>
      </c>
      <c r="P19" s="8">
        <f>MIN(N19+O19,IF(I19&gt;0,IF(E19&gt;0,VLOOKUP(E19,'VMA Tabelle'!A:C,2,0),28)*0.2,0)+IF(J19&gt;0,IF(E19&gt;0,VLOOKUP(E19,'VMA Tabelle'!A:C,2,0),28)*0.4,0)+IF(K19&gt;0,IF(E19&gt;0,VLOOKUP(E19,'VMA Tabelle'!A:C,2,0),28)*0.4,0))</f>
        <v>0</v>
      </c>
      <c r="Q19" s="9">
        <f>IF(L19&gt;0,IF(E19&gt;0,VLOOKUP(E19,'VMA Tabelle'!A:D,3,0),20),0)</f>
        <v>0</v>
      </c>
      <c r="R19" s="14"/>
    </row>
    <row r="20" spans="1:18" x14ac:dyDescent="0.25">
      <c r="A20" s="42"/>
      <c r="B20" s="44"/>
      <c r="C20" s="44"/>
      <c r="D20" s="43"/>
      <c r="E20" s="43"/>
      <c r="F20" s="43"/>
      <c r="G20" s="48"/>
      <c r="H20" s="49"/>
      <c r="I20" s="49"/>
      <c r="J20" s="49"/>
      <c r="K20" s="49"/>
      <c r="L20" s="50"/>
      <c r="M20" s="4">
        <f t="shared" si="0"/>
        <v>0</v>
      </c>
      <c r="N20" s="8">
        <f>IF(ISNA(VLOOKUP(E20,'VMA Tabelle'!$A$5:$C$245,3,FALSE))=TRUE,0,IF(M20=Listenvorgaben!$C$3,VLOOKUP(E20,'VMA Tabelle'!$A$5:$C$245,2,FALSE),IF(OR(M20&gt;0,H20&gt;0),VLOOKUP(E20,'VMA Tabelle'!$A$5:$C$245,3,FALSE),0)))</f>
        <v>0</v>
      </c>
      <c r="O20" s="8">
        <f>IF(E20&gt;0,0,IF(M20=Listenvorgaben!$C$3,28,IF(OR(M20&gt;Listenvorgaben!$C$2,H20&gt;0),14,0)))</f>
        <v>0</v>
      </c>
      <c r="P20" s="8">
        <f>MIN(N20+O20,IF(I20&gt;0,IF(E20&gt;0,VLOOKUP(E20,'VMA Tabelle'!A:C,2,0),28)*0.2,0)+IF(J20&gt;0,IF(E20&gt;0,VLOOKUP(E20,'VMA Tabelle'!A:C,2,0),28)*0.4,0)+IF(K20&gt;0,IF(E20&gt;0,VLOOKUP(E20,'VMA Tabelle'!A:C,2,0),28)*0.4,0))</f>
        <v>0</v>
      </c>
      <c r="Q20" s="9">
        <f>IF(L20&gt;0,IF(E20&gt;0,VLOOKUP(E20,'VMA Tabelle'!A:D,3,0),20),0)</f>
        <v>0</v>
      </c>
      <c r="R20" s="14"/>
    </row>
    <row r="21" spans="1:18" x14ac:dyDescent="0.25">
      <c r="A21" s="42"/>
      <c r="B21" s="44"/>
      <c r="C21" s="44"/>
      <c r="D21" s="43"/>
      <c r="E21" s="43"/>
      <c r="F21" s="43"/>
      <c r="G21" s="48"/>
      <c r="H21" s="49"/>
      <c r="I21" s="49"/>
      <c r="J21" s="49"/>
      <c r="K21" s="49"/>
      <c r="L21" s="50"/>
      <c r="M21" s="4">
        <f t="shared" si="0"/>
        <v>0</v>
      </c>
      <c r="N21" s="8">
        <f>IF(ISNA(VLOOKUP(E21,'VMA Tabelle'!$A$5:$C$245,3,FALSE))=TRUE,0,IF(M21=Listenvorgaben!$C$3,VLOOKUP(E21,'VMA Tabelle'!$A$5:$C$245,2,FALSE),IF(OR(M21&gt;0,H21&gt;0),VLOOKUP(E21,'VMA Tabelle'!$A$5:$C$245,3,FALSE),0)))</f>
        <v>0</v>
      </c>
      <c r="O21" s="8">
        <f>IF(E21&gt;0,0,IF(M21=Listenvorgaben!$C$3,28,IF(OR(M21&gt;Listenvorgaben!$C$2,H21&gt;0),14,0)))</f>
        <v>0</v>
      </c>
      <c r="P21" s="8">
        <f>MIN(N21+O21,IF(I21&gt;0,IF(E21&gt;0,VLOOKUP(E21,'VMA Tabelle'!A:C,2,0),28)*0.2,0)+IF(J21&gt;0,IF(E21&gt;0,VLOOKUP(E21,'VMA Tabelle'!A:C,2,0),28)*0.4,0)+IF(K21&gt;0,IF(E21&gt;0,VLOOKUP(E21,'VMA Tabelle'!A:C,2,0),28)*0.4,0))</f>
        <v>0</v>
      </c>
      <c r="Q21" s="9">
        <f>IF(L21&gt;0,IF(E21&gt;0,VLOOKUP(E21,'VMA Tabelle'!A:D,3,0),20),0)</f>
        <v>0</v>
      </c>
      <c r="R21" s="14"/>
    </row>
    <row r="22" spans="1:18" x14ac:dyDescent="0.25">
      <c r="A22" s="42"/>
      <c r="B22" s="44"/>
      <c r="C22" s="44"/>
      <c r="D22" s="43"/>
      <c r="E22" s="43"/>
      <c r="F22" s="43"/>
      <c r="G22" s="48"/>
      <c r="H22" s="49"/>
      <c r="I22" s="49"/>
      <c r="J22" s="49"/>
      <c r="K22" s="49"/>
      <c r="L22" s="50"/>
      <c r="M22" s="4">
        <f t="shared" si="0"/>
        <v>0</v>
      </c>
      <c r="N22" s="8">
        <f>IF(ISNA(VLOOKUP(E22,'VMA Tabelle'!$A$5:$C$245,3,FALSE))=TRUE,0,IF(M22=Listenvorgaben!$C$3,VLOOKUP(E22,'VMA Tabelle'!$A$5:$C$245,2,FALSE),IF(OR(M22&gt;0,H22&gt;0),VLOOKUP(E22,'VMA Tabelle'!$A$5:$C$245,3,FALSE),0)))</f>
        <v>0</v>
      </c>
      <c r="O22" s="8">
        <f>IF(E22&gt;0,0,IF(M22=Listenvorgaben!$C$3,28,IF(OR(M22&gt;Listenvorgaben!$C$2,H22&gt;0),14,0)))</f>
        <v>0</v>
      </c>
      <c r="P22" s="8">
        <f>MIN(N22+O22,IF(I22&gt;0,IF(E22&gt;0,VLOOKUP(E22,'VMA Tabelle'!A:C,2,0),28)*0.2,0)+IF(J22&gt;0,IF(E22&gt;0,VLOOKUP(E22,'VMA Tabelle'!A:C,2,0),28)*0.4,0)+IF(K22&gt;0,IF(E22&gt;0,VLOOKUP(E22,'VMA Tabelle'!A:C,2,0),28)*0.4,0))</f>
        <v>0</v>
      </c>
      <c r="Q22" s="9">
        <f>IF(L22&gt;0,IF(E22&gt;0,VLOOKUP(E22,'VMA Tabelle'!A:D,3,0),20),0)</f>
        <v>0</v>
      </c>
      <c r="R22" s="14"/>
    </row>
    <row r="23" spans="1:18" x14ac:dyDescent="0.25">
      <c r="A23" s="42"/>
      <c r="B23" s="43"/>
      <c r="C23" s="44"/>
      <c r="D23" s="43"/>
      <c r="E23" s="43"/>
      <c r="F23" s="43"/>
      <c r="G23" s="48"/>
      <c r="H23" s="49"/>
      <c r="I23" s="49"/>
      <c r="J23" s="49"/>
      <c r="K23" s="49"/>
      <c r="L23" s="50"/>
      <c r="M23" s="4">
        <f t="shared" si="0"/>
        <v>0</v>
      </c>
      <c r="N23" s="8">
        <f>IF(ISNA(VLOOKUP(E23,'VMA Tabelle'!$A$5:$C$245,3,FALSE))=TRUE,0,IF(M23=Listenvorgaben!$C$3,VLOOKUP(E23,'VMA Tabelle'!$A$5:$C$245,2,FALSE),IF(OR(M23&gt;0,H23&gt;0),VLOOKUP(E23,'VMA Tabelle'!$A$5:$C$245,3,FALSE),0)))</f>
        <v>0</v>
      </c>
      <c r="O23" s="8">
        <f>IF(E23&gt;0,0,IF(M23=Listenvorgaben!$C$3,28,IF(OR(M23&gt;Listenvorgaben!$C$2,H23&gt;0),14,0)))</f>
        <v>0</v>
      </c>
      <c r="P23" s="8">
        <f>MIN(N23+O23,IF(I23&gt;0,IF(E23&gt;0,VLOOKUP(E23,'VMA Tabelle'!A:C,2,0),28)*0.2,0)+IF(J23&gt;0,IF(E23&gt;0,VLOOKUP(E23,'VMA Tabelle'!A:C,2,0),28)*0.4,0)+IF(K23&gt;0,IF(E23&gt;0,VLOOKUP(E23,'VMA Tabelle'!A:C,2,0),28)*0.4,0))</f>
        <v>0</v>
      </c>
      <c r="Q23" s="9">
        <f>IF(L23&gt;0,IF(E23&gt;0,VLOOKUP(E23,'VMA Tabelle'!A:D,3,0),20),0)</f>
        <v>0</v>
      </c>
      <c r="R23" s="14"/>
    </row>
    <row r="24" spans="1:18" x14ac:dyDescent="0.25">
      <c r="A24" s="42"/>
      <c r="B24" s="43"/>
      <c r="C24" s="44"/>
      <c r="D24" s="43"/>
      <c r="E24" s="43"/>
      <c r="F24" s="43"/>
      <c r="G24" s="48"/>
      <c r="H24" s="49"/>
      <c r="I24" s="49"/>
      <c r="J24" s="49"/>
      <c r="K24" s="49"/>
      <c r="L24" s="50"/>
      <c r="M24" s="4">
        <f t="shared" si="0"/>
        <v>0</v>
      </c>
      <c r="N24" s="8">
        <f>IF(ISNA(VLOOKUP(E24,'VMA Tabelle'!$A$5:$C$245,3,FALSE))=TRUE,0,IF(M24=Listenvorgaben!$C$3,VLOOKUP(E24,'VMA Tabelle'!$A$5:$C$245,2,FALSE),IF(OR(M24&gt;0,H24&gt;0),VLOOKUP(E24,'VMA Tabelle'!$A$5:$C$245,3,FALSE),0)))</f>
        <v>0</v>
      </c>
      <c r="O24" s="8">
        <f>IF(E24&gt;0,0,IF(M24=Listenvorgaben!$C$3,28,IF(OR(M24&gt;Listenvorgaben!$C$2,H24&gt;0),14,0)))</f>
        <v>0</v>
      </c>
      <c r="P24" s="8">
        <f>MIN(N24+O24,IF(I24&gt;0,IF(E24&gt;0,VLOOKUP(E24,'VMA Tabelle'!A:C,2,0),28)*0.2,0)+IF(J24&gt;0,IF(E24&gt;0,VLOOKUP(E24,'VMA Tabelle'!A:C,2,0),28)*0.4,0)+IF(K24&gt;0,IF(E24&gt;0,VLOOKUP(E24,'VMA Tabelle'!A:C,2,0),28)*0.4,0))</f>
        <v>0</v>
      </c>
      <c r="Q24" s="9">
        <f>IF(L24&gt;0,IF(E24&gt;0,VLOOKUP(E24,'VMA Tabelle'!A:D,3,0),20),0)</f>
        <v>0</v>
      </c>
      <c r="R24" s="14"/>
    </row>
    <row r="25" spans="1:18" x14ac:dyDescent="0.25">
      <c r="A25" s="42"/>
      <c r="B25" s="43"/>
      <c r="C25" s="44"/>
      <c r="D25" s="43"/>
      <c r="E25" s="43"/>
      <c r="F25" s="43"/>
      <c r="G25" s="48"/>
      <c r="H25" s="49"/>
      <c r="I25" s="49"/>
      <c r="J25" s="49"/>
      <c r="K25" s="49"/>
      <c r="L25" s="50"/>
      <c r="M25" s="4">
        <f t="shared" si="0"/>
        <v>0</v>
      </c>
      <c r="N25" s="8">
        <f>IF(ISNA(VLOOKUP(E25,'VMA Tabelle'!$A$5:$C$245,3,FALSE))=TRUE,0,IF(M25=Listenvorgaben!$C$3,VLOOKUP(E25,'VMA Tabelle'!$A$5:$C$245,2,FALSE),IF(OR(M25&gt;0,H25&gt;0),VLOOKUP(E25,'VMA Tabelle'!$A$5:$C$245,3,FALSE),0)))</f>
        <v>0</v>
      </c>
      <c r="O25" s="8">
        <f>IF(E25&gt;0,0,IF(M25=Listenvorgaben!$C$3,28,IF(OR(M25&gt;Listenvorgaben!$C$2,H25&gt;0),14,0)))</f>
        <v>0</v>
      </c>
      <c r="P25" s="8">
        <f>MIN(N25+O25,IF(I25&gt;0,IF(E25&gt;0,VLOOKUP(E25,'VMA Tabelle'!A:C,2,0),28)*0.2,0)+IF(J25&gt;0,IF(E25&gt;0,VLOOKUP(E25,'VMA Tabelle'!A:C,2,0),28)*0.4,0)+IF(K25&gt;0,IF(E25&gt;0,VLOOKUP(E25,'VMA Tabelle'!A:C,2,0),28)*0.4,0))</f>
        <v>0</v>
      </c>
      <c r="Q25" s="9">
        <f>IF(L25&gt;0,IF(E25&gt;0,VLOOKUP(E25,'VMA Tabelle'!A:D,3,0),20),0)</f>
        <v>0</v>
      </c>
      <c r="R25" s="14"/>
    </row>
    <row r="26" spans="1:18" x14ac:dyDescent="0.25">
      <c r="A26" s="42"/>
      <c r="B26" s="43"/>
      <c r="C26" s="44"/>
      <c r="D26" s="43"/>
      <c r="E26" s="43"/>
      <c r="F26" s="43"/>
      <c r="G26" s="48"/>
      <c r="H26" s="49"/>
      <c r="I26" s="49"/>
      <c r="J26" s="49"/>
      <c r="K26" s="49"/>
      <c r="L26" s="50"/>
      <c r="M26" s="4">
        <f t="shared" si="0"/>
        <v>0</v>
      </c>
      <c r="N26" s="8">
        <f>IF(ISNA(VLOOKUP(E26,'VMA Tabelle'!$A$5:$C$245,3,FALSE))=TRUE,0,IF(M26=Listenvorgaben!$C$3,VLOOKUP(E26,'VMA Tabelle'!$A$5:$C$245,2,FALSE),IF(OR(M26&gt;0,H26&gt;0),VLOOKUP(E26,'VMA Tabelle'!$A$5:$C$245,3,FALSE),0)))</f>
        <v>0</v>
      </c>
      <c r="O26" s="8">
        <f>IF(E26&gt;0,0,IF(M26=Listenvorgaben!$C$3,28,IF(OR(M26&gt;Listenvorgaben!$C$2,H26&gt;0),14,0)))</f>
        <v>0</v>
      </c>
      <c r="P26" s="8">
        <f>MIN(N26+O26,IF(I26&gt;0,IF(E26&gt;0,VLOOKUP(E26,'VMA Tabelle'!A:C,2,0),28)*0.2,0)+IF(J26&gt;0,IF(E26&gt;0,VLOOKUP(E26,'VMA Tabelle'!A:C,2,0),28)*0.4,0)+IF(K26&gt;0,IF(E26&gt;0,VLOOKUP(E26,'VMA Tabelle'!A:C,2,0),28)*0.4,0))</f>
        <v>0</v>
      </c>
      <c r="Q26" s="9">
        <f>IF(L26&gt;0,IF(E26&gt;0,VLOOKUP(E26,'VMA Tabelle'!A:D,3,0),20),0)</f>
        <v>0</v>
      </c>
      <c r="R26" s="14"/>
    </row>
    <row r="27" spans="1:18" x14ac:dyDescent="0.25">
      <c r="A27" s="42"/>
      <c r="B27" s="43"/>
      <c r="C27" s="44"/>
      <c r="D27" s="43"/>
      <c r="E27" s="43"/>
      <c r="F27" s="43"/>
      <c r="G27" s="48"/>
      <c r="H27" s="49"/>
      <c r="I27" s="49"/>
      <c r="J27" s="49"/>
      <c r="K27" s="49"/>
      <c r="L27" s="50"/>
      <c r="M27" s="4">
        <f t="shared" si="0"/>
        <v>0</v>
      </c>
      <c r="N27" s="8">
        <f>IF(ISNA(VLOOKUP(E27,'VMA Tabelle'!$A$5:$C$245,3,FALSE))=TRUE,0,IF(M27=Listenvorgaben!$C$3,VLOOKUP(E27,'VMA Tabelle'!$A$5:$C$245,2,FALSE),IF(OR(M27&gt;0,H27&gt;0),VLOOKUP(E27,'VMA Tabelle'!$A$5:$C$245,3,FALSE),0)))</f>
        <v>0</v>
      </c>
      <c r="O27" s="8">
        <f>IF(E27&gt;0,0,IF(M27=Listenvorgaben!$C$3,28,IF(OR(M27&gt;Listenvorgaben!$C$2,H27&gt;0),14,0)))</f>
        <v>0</v>
      </c>
      <c r="P27" s="8">
        <f>MIN(N27+O27,IF(I27&gt;0,IF(E27&gt;0,VLOOKUP(E27,'VMA Tabelle'!A:C,2,0),28)*0.2,0)+IF(J27&gt;0,IF(E27&gt;0,VLOOKUP(E27,'VMA Tabelle'!A:C,2,0),28)*0.4,0)+IF(K27&gt;0,IF(E27&gt;0,VLOOKUP(E27,'VMA Tabelle'!A:C,2,0),28)*0.4,0))</f>
        <v>0</v>
      </c>
      <c r="Q27" s="9">
        <f>IF(L27&gt;0,IF(E27&gt;0,VLOOKUP(E27,'VMA Tabelle'!A:D,3,0),20),0)</f>
        <v>0</v>
      </c>
      <c r="R27" s="14"/>
    </row>
    <row r="28" spans="1:18" x14ac:dyDescent="0.25">
      <c r="A28" s="42"/>
      <c r="B28" s="43"/>
      <c r="C28" s="44"/>
      <c r="D28" s="43"/>
      <c r="E28" s="43"/>
      <c r="F28" s="43"/>
      <c r="G28" s="48"/>
      <c r="H28" s="49"/>
      <c r="I28" s="49"/>
      <c r="J28" s="49"/>
      <c r="K28" s="49"/>
      <c r="L28" s="50"/>
      <c r="M28" s="4">
        <f t="shared" si="0"/>
        <v>0</v>
      </c>
      <c r="N28" s="8">
        <f>IF(ISNA(VLOOKUP(E28,'VMA Tabelle'!$A$5:$C$245,3,FALSE))=TRUE,0,IF(M28=Listenvorgaben!$C$3,VLOOKUP(E28,'VMA Tabelle'!$A$5:$C$245,2,FALSE),IF(OR(M28&gt;0,H28&gt;0),VLOOKUP(E28,'VMA Tabelle'!$A$5:$C$245,3,FALSE),0)))</f>
        <v>0</v>
      </c>
      <c r="O28" s="8">
        <f>IF(E28&gt;0,0,IF(M28=Listenvorgaben!$C$3,28,IF(OR(M28&gt;Listenvorgaben!$C$2,H28&gt;0),14,0)))</f>
        <v>0</v>
      </c>
      <c r="P28" s="8">
        <f>MIN(N28+O28,IF(I28&gt;0,IF(E28&gt;0,VLOOKUP(E28,'VMA Tabelle'!A:C,2,0),28)*0.2,0)+IF(J28&gt;0,IF(E28&gt;0,VLOOKUP(E28,'VMA Tabelle'!A:C,2,0),28)*0.4,0)+IF(K28&gt;0,IF(E28&gt;0,VLOOKUP(E28,'VMA Tabelle'!A:C,2,0),28)*0.4,0))</f>
        <v>0</v>
      </c>
      <c r="Q28" s="9">
        <f>IF(L28&gt;0,IF(E28&gt;0,VLOOKUP(E28,'VMA Tabelle'!A:D,3,0),20),0)</f>
        <v>0</v>
      </c>
      <c r="R28" s="14"/>
    </row>
    <row r="29" spans="1:18" x14ac:dyDescent="0.25">
      <c r="A29" s="42"/>
      <c r="B29" s="43"/>
      <c r="C29" s="44"/>
      <c r="D29" s="43"/>
      <c r="E29" s="43"/>
      <c r="F29" s="43"/>
      <c r="G29" s="48"/>
      <c r="H29" s="49"/>
      <c r="I29" s="49"/>
      <c r="J29" s="49"/>
      <c r="K29" s="49"/>
      <c r="L29" s="50"/>
      <c r="M29" s="4">
        <f t="shared" si="0"/>
        <v>0</v>
      </c>
      <c r="N29" s="8">
        <f>IF(ISNA(VLOOKUP(E29,'VMA Tabelle'!$A$5:$C$245,3,FALSE))=TRUE,0,IF(M29=Listenvorgaben!$C$3,VLOOKUP(E29,'VMA Tabelle'!$A$5:$C$245,2,FALSE),IF(OR(M29&gt;0,H29&gt;0),VLOOKUP(E29,'VMA Tabelle'!$A$5:$C$245,3,FALSE),0)))</f>
        <v>0</v>
      </c>
      <c r="O29" s="8">
        <f>IF(E29&gt;0,0,IF(M29=Listenvorgaben!$C$3,28,IF(OR(M29&gt;Listenvorgaben!$C$2,H29&gt;0),14,0)))</f>
        <v>0</v>
      </c>
      <c r="P29" s="8">
        <f>MIN(N29+O29,IF(I29&gt;0,IF(E29&gt;0,VLOOKUP(E29,'VMA Tabelle'!A:C,2,0),28)*0.2,0)+IF(J29&gt;0,IF(E29&gt;0,VLOOKUP(E29,'VMA Tabelle'!A:C,2,0),28)*0.4,0)+IF(K29&gt;0,IF(E29&gt;0,VLOOKUP(E29,'VMA Tabelle'!A:C,2,0),28)*0.4,0))</f>
        <v>0</v>
      </c>
      <c r="Q29" s="9">
        <f>IF(L29&gt;0,IF(E29&gt;0,VLOOKUP(E29,'VMA Tabelle'!A:D,3,0),20),0)</f>
        <v>0</v>
      </c>
      <c r="R29" s="14"/>
    </row>
    <row r="30" spans="1:18" x14ac:dyDescent="0.25">
      <c r="A30" s="42"/>
      <c r="B30" s="43"/>
      <c r="C30" s="44"/>
      <c r="D30" s="43"/>
      <c r="E30" s="43"/>
      <c r="F30" s="43"/>
      <c r="G30" s="48"/>
      <c r="H30" s="49"/>
      <c r="I30" s="49"/>
      <c r="J30" s="49"/>
      <c r="K30" s="49"/>
      <c r="L30" s="50"/>
      <c r="M30" s="4">
        <f t="shared" si="0"/>
        <v>0</v>
      </c>
      <c r="N30" s="8">
        <f>IF(ISNA(VLOOKUP(E30,'VMA Tabelle'!$A$5:$C$245,3,FALSE))=TRUE,0,IF(M30=Listenvorgaben!$C$3,VLOOKUP(E30,'VMA Tabelle'!$A$5:$C$245,2,FALSE),IF(OR(M30&gt;0,H30&gt;0),VLOOKUP(E30,'VMA Tabelle'!$A$5:$C$245,3,FALSE),0)))</f>
        <v>0</v>
      </c>
      <c r="O30" s="8">
        <f>IF(E30&gt;0,0,IF(M30=Listenvorgaben!$C$3,28,IF(OR(M30&gt;Listenvorgaben!$C$2,H30&gt;0),14,0)))</f>
        <v>0</v>
      </c>
      <c r="P30" s="8">
        <f>MIN(N30+O30,IF(I30&gt;0,IF(E30&gt;0,VLOOKUP(E30,'VMA Tabelle'!A:C,2,0),28)*0.2,0)+IF(J30&gt;0,IF(E30&gt;0,VLOOKUP(E30,'VMA Tabelle'!A:C,2,0),28)*0.4,0)+IF(K30&gt;0,IF(E30&gt;0,VLOOKUP(E30,'VMA Tabelle'!A:C,2,0),28)*0.4,0))</f>
        <v>0</v>
      </c>
      <c r="Q30" s="9">
        <f>IF(L30&gt;0,IF(E30&gt;0,VLOOKUP(E30,'VMA Tabelle'!A:D,3,0),20),0)</f>
        <v>0</v>
      </c>
      <c r="R30" s="14"/>
    </row>
    <row r="31" spans="1:18" x14ac:dyDescent="0.25">
      <c r="A31" s="42"/>
      <c r="B31" s="43"/>
      <c r="C31" s="44"/>
      <c r="D31" s="43"/>
      <c r="E31" s="43"/>
      <c r="F31" s="43"/>
      <c r="G31" s="48"/>
      <c r="H31" s="49"/>
      <c r="I31" s="49"/>
      <c r="J31" s="49"/>
      <c r="K31" s="49"/>
      <c r="L31" s="50"/>
      <c r="M31" s="4">
        <f t="shared" si="0"/>
        <v>0</v>
      </c>
      <c r="N31" s="8">
        <f>IF(ISNA(VLOOKUP(E31,'VMA Tabelle'!$A$5:$C$245,3,FALSE))=TRUE,0,IF(M31=Listenvorgaben!$C$3,VLOOKUP(E31,'VMA Tabelle'!$A$5:$C$245,2,FALSE),IF(OR(M31&gt;0,H31&gt;0),VLOOKUP(E31,'VMA Tabelle'!$A$5:$C$245,3,FALSE),0)))</f>
        <v>0</v>
      </c>
      <c r="O31" s="8">
        <f>IF(E31&gt;0,0,IF(M31=Listenvorgaben!$C$3,28,IF(OR(M31&gt;Listenvorgaben!$C$2,H31&gt;0),14,0)))</f>
        <v>0</v>
      </c>
      <c r="P31" s="8">
        <f>MIN(N31+O31,IF(I31&gt;0,IF(E31&gt;0,VLOOKUP(E31,'VMA Tabelle'!A:C,2,0),28)*0.2,0)+IF(J31&gt;0,IF(E31&gt;0,VLOOKUP(E31,'VMA Tabelle'!A:C,2,0),28)*0.4,0)+IF(K31&gt;0,IF(E31&gt;0,VLOOKUP(E31,'VMA Tabelle'!A:C,2,0),28)*0.4,0))</f>
        <v>0</v>
      </c>
      <c r="Q31" s="9">
        <f>IF(L31&gt;0,IF(E31&gt;0,VLOOKUP(E31,'VMA Tabelle'!A:D,3,0),20),0)</f>
        <v>0</v>
      </c>
      <c r="R31" s="14"/>
    </row>
    <row r="32" spans="1:18" x14ac:dyDescent="0.25">
      <c r="A32" s="42"/>
      <c r="B32" s="43"/>
      <c r="C32" s="44"/>
      <c r="D32" s="43"/>
      <c r="E32" s="43"/>
      <c r="F32" s="43"/>
      <c r="G32" s="48"/>
      <c r="H32" s="49"/>
      <c r="I32" s="49"/>
      <c r="J32" s="49"/>
      <c r="K32" s="49"/>
      <c r="L32" s="50"/>
      <c r="M32" s="4">
        <f t="shared" si="0"/>
        <v>0</v>
      </c>
      <c r="N32" s="8">
        <f>IF(ISNA(VLOOKUP(E32,'VMA Tabelle'!$A$5:$C$245,3,FALSE))=TRUE,0,IF(M32=Listenvorgaben!$C$3,VLOOKUP(E32,'VMA Tabelle'!$A$5:$C$245,2,FALSE),IF(OR(M32&gt;0,H32&gt;0),VLOOKUP(E32,'VMA Tabelle'!$A$5:$C$245,3,FALSE),0)))</f>
        <v>0</v>
      </c>
      <c r="O32" s="8">
        <f>IF(E32&gt;0,0,IF(M32=Listenvorgaben!$C$3,28,IF(OR(M32&gt;Listenvorgaben!$C$2,H32&gt;0),14,0)))</f>
        <v>0</v>
      </c>
      <c r="P32" s="8">
        <f>MIN(N32+O32,IF(I32&gt;0,IF(E32&gt;0,VLOOKUP(E32,'VMA Tabelle'!A:C,2,0),28)*0.2,0)+IF(J32&gt;0,IF(E32&gt;0,VLOOKUP(E32,'VMA Tabelle'!A:C,2,0),28)*0.4,0)+IF(K32&gt;0,IF(E32&gt;0,VLOOKUP(E32,'VMA Tabelle'!A:C,2,0),28)*0.4,0))</f>
        <v>0</v>
      </c>
      <c r="Q32" s="9">
        <f>IF(L32&gt;0,IF(E32&gt;0,VLOOKUP(E32,'VMA Tabelle'!A:D,3,0),20),0)</f>
        <v>0</v>
      </c>
      <c r="R32" s="14"/>
    </row>
    <row r="33" spans="1:18" x14ac:dyDescent="0.25">
      <c r="A33" s="42"/>
      <c r="B33" s="43"/>
      <c r="C33" s="44"/>
      <c r="D33" s="43"/>
      <c r="E33" s="43"/>
      <c r="F33" s="43"/>
      <c r="G33" s="48"/>
      <c r="H33" s="49"/>
      <c r="I33" s="49"/>
      <c r="J33" s="49"/>
      <c r="K33" s="49"/>
      <c r="L33" s="50"/>
      <c r="M33" s="4">
        <f t="shared" si="0"/>
        <v>0</v>
      </c>
      <c r="N33" s="8">
        <f>IF(ISNA(VLOOKUP(E33,'VMA Tabelle'!$A$5:$C$245,3,FALSE))=TRUE,0,IF(M33=Listenvorgaben!$C$3,VLOOKUP(E33,'VMA Tabelle'!$A$5:$C$245,2,FALSE),IF(OR(M33&gt;0,H33&gt;0),VLOOKUP(E33,'VMA Tabelle'!$A$5:$C$245,3,FALSE),0)))</f>
        <v>0</v>
      </c>
      <c r="O33" s="8">
        <f>IF(E33&gt;0,0,IF(M33=Listenvorgaben!$C$3,28,IF(OR(M33&gt;Listenvorgaben!$C$2,H33&gt;0),14,0)))</f>
        <v>0</v>
      </c>
      <c r="P33" s="8">
        <f>MIN(N33+O33,IF(I33&gt;0,IF(E33&gt;0,VLOOKUP(E33,'VMA Tabelle'!A:C,2,0),28)*0.2,0)+IF(J33&gt;0,IF(E33&gt;0,VLOOKUP(E33,'VMA Tabelle'!A:C,2,0),28)*0.4,0)+IF(K33&gt;0,IF(E33&gt;0,VLOOKUP(E33,'VMA Tabelle'!A:C,2,0),28)*0.4,0))</f>
        <v>0</v>
      </c>
      <c r="Q33" s="9">
        <f>IF(L33&gt;0,IF(E33&gt;0,VLOOKUP(E33,'VMA Tabelle'!A:D,3,0),20),0)</f>
        <v>0</v>
      </c>
      <c r="R33" s="14"/>
    </row>
    <row r="34" spans="1:18" x14ac:dyDescent="0.25">
      <c r="A34" s="42"/>
      <c r="B34" s="43"/>
      <c r="C34" s="44"/>
      <c r="D34" s="43"/>
      <c r="E34" s="43"/>
      <c r="F34" s="43"/>
      <c r="G34" s="48"/>
      <c r="H34" s="49"/>
      <c r="I34" s="49"/>
      <c r="J34" s="49"/>
      <c r="K34" s="49"/>
      <c r="L34" s="50"/>
      <c r="M34" s="4">
        <f t="shared" si="0"/>
        <v>0</v>
      </c>
      <c r="N34" s="8">
        <f>IF(ISNA(VLOOKUP(E34,'VMA Tabelle'!$A$5:$C$245,3,FALSE))=TRUE,0,IF(M34=Listenvorgaben!$C$3,VLOOKUP(E34,'VMA Tabelle'!$A$5:$C$245,2,FALSE),IF(OR(M34&gt;0,H34&gt;0),VLOOKUP(E34,'VMA Tabelle'!$A$5:$C$245,3,FALSE),0)))</f>
        <v>0</v>
      </c>
      <c r="O34" s="8">
        <f>IF(E34&gt;0,0,IF(M34=Listenvorgaben!$C$3,28,IF(OR(M34&gt;Listenvorgaben!$C$2,H34&gt;0),14,0)))</f>
        <v>0</v>
      </c>
      <c r="P34" s="8">
        <f>MIN(N34+O34,IF(I34&gt;0,IF(E34&gt;0,VLOOKUP(E34,'VMA Tabelle'!A:C,2,0),28)*0.2,0)+IF(J34&gt;0,IF(E34&gt;0,VLOOKUP(E34,'VMA Tabelle'!A:C,2,0),28)*0.4,0)+IF(K34&gt;0,IF(E34&gt;0,VLOOKUP(E34,'VMA Tabelle'!A:C,2,0),28)*0.4,0))</f>
        <v>0</v>
      </c>
      <c r="Q34" s="9">
        <f>IF(L34&gt;0,IF(E34&gt;0,VLOOKUP(E34,'VMA Tabelle'!A:D,3,0),20),0)</f>
        <v>0</v>
      </c>
      <c r="R34" s="14"/>
    </row>
    <row r="35" spans="1:18" x14ac:dyDescent="0.25">
      <c r="A35" s="51"/>
      <c r="B35" s="52"/>
      <c r="C35" s="53"/>
      <c r="D35" s="52"/>
      <c r="E35" s="52"/>
      <c r="F35" s="52"/>
      <c r="G35" s="54"/>
      <c r="H35" s="55"/>
      <c r="I35" s="55"/>
      <c r="J35" s="55"/>
      <c r="K35" s="55"/>
      <c r="L35" s="56"/>
      <c r="M35" s="4">
        <f t="shared" si="0"/>
        <v>0</v>
      </c>
      <c r="N35" s="8">
        <f>IF(ISNA(VLOOKUP(E35,'VMA Tabelle'!$A$5:$C$245,3,FALSE))=TRUE,0,IF(M35=Listenvorgaben!$C$3,VLOOKUP(E35,'VMA Tabelle'!$A$5:$C$245,2,FALSE),IF(OR(M35&gt;0,H35&gt;0),VLOOKUP(E35,'VMA Tabelle'!$A$5:$C$245,3,FALSE),0)))</f>
        <v>0</v>
      </c>
      <c r="O35" s="8">
        <f>IF(E35&gt;0,0,IF(M35=Listenvorgaben!$C$3,28,IF(OR(M35&gt;Listenvorgaben!$C$2,H35&gt;0),14,0)))</f>
        <v>0</v>
      </c>
      <c r="P35" s="8">
        <f>MIN(N35+O35,IF(I35&gt;0,IF(E35&gt;0,VLOOKUP(E35,'VMA Tabelle'!A:C,2,0),28)*0.2,0)+IF(J35&gt;0,IF(E35&gt;0,VLOOKUP(E35,'VMA Tabelle'!A:C,2,0),28)*0.4,0)+IF(K35&gt;0,IF(E35&gt;0,VLOOKUP(E35,'VMA Tabelle'!A:C,2,0),28)*0.4,0))</f>
        <v>0</v>
      </c>
      <c r="Q35" s="9">
        <f>IF(L35&gt;0,IF(E35&gt;0,VLOOKUP(E35,'VMA Tabelle'!A:D,3,0),20),0)</f>
        <v>0</v>
      </c>
    </row>
    <row r="36" spans="1:18" x14ac:dyDescent="0.25">
      <c r="A36" s="84"/>
      <c r="M36" s="18" t="s">
        <v>5</v>
      </c>
      <c r="N36" s="19">
        <f>SUM(N9:N35)</f>
        <v>0</v>
      </c>
      <c r="O36" s="19">
        <f>SUM(O9:O35)</f>
        <v>0</v>
      </c>
      <c r="P36" s="19">
        <f>SUM(P9:P35)</f>
        <v>0</v>
      </c>
      <c r="Q36" s="19">
        <f>SUM(Q9:Q35)</f>
        <v>0</v>
      </c>
    </row>
    <row r="37" spans="1:18" x14ac:dyDescent="0.25">
      <c r="L37" s="20" t="s">
        <v>39</v>
      </c>
      <c r="M37" s="79">
        <v>1</v>
      </c>
      <c r="N37" s="19">
        <f>+N36*$M$37</f>
        <v>0</v>
      </c>
      <c r="O37" s="19">
        <f>+O36*$M$37</f>
        <v>0</v>
      </c>
      <c r="P37" s="21">
        <f>-SUM(P9:P34)</f>
        <v>0</v>
      </c>
      <c r="Q37" s="19">
        <f>+Q36</f>
        <v>0</v>
      </c>
    </row>
    <row r="38" spans="1:18" s="12" customFormat="1" ht="18.75" x14ac:dyDescent="0.3">
      <c r="A38" s="22"/>
      <c r="B38" s="23"/>
      <c r="C38" s="24"/>
      <c r="G38" s="25"/>
      <c r="M38" s="26"/>
      <c r="N38" s="26"/>
      <c r="O38" s="27"/>
      <c r="P38" s="28" t="s">
        <v>36</v>
      </c>
      <c r="Q38" s="29">
        <f>SUM(N37:Q37)</f>
        <v>0</v>
      </c>
    </row>
    <row r="40" spans="1:18" x14ac:dyDescent="0.25">
      <c r="M40" s="30" t="s">
        <v>40</v>
      </c>
      <c r="N40" s="31">
        <f>MIN(N37-N36,N36)</f>
        <v>0</v>
      </c>
      <c r="O40" s="31">
        <f>MIN(O37-O36,O36)</f>
        <v>0</v>
      </c>
      <c r="P40" s="31"/>
      <c r="Q40" s="32">
        <f>MIN(N40+O40,Q38)</f>
        <v>0</v>
      </c>
    </row>
    <row r="41" spans="1:18" x14ac:dyDescent="0.25">
      <c r="M41" s="33" t="s">
        <v>41</v>
      </c>
      <c r="N41" s="34">
        <f>IF((N37-N36-N40)&gt;0,(N37-N36-N40),0)</f>
        <v>0</v>
      </c>
      <c r="O41" s="34">
        <f>IF((O37-O36-O40)&gt;0,(O37-O36-O40),0)</f>
        <v>0</v>
      </c>
      <c r="Q41" s="32">
        <f>MIN(N41+O41,Q38-Q40)</f>
        <v>0</v>
      </c>
    </row>
  </sheetData>
  <sheetProtection insertRows="0"/>
  <dataValidations count="3">
    <dataValidation errorStyle="information" allowBlank="1" showInputMessage="1" showErrorMessage="1" error="Sie müssen die Initialien zwei bis dreistellig eingeben." prompt="Bitte hier die Initalien eingeben: Max Schulze = MS" sqref="F5:F6"/>
    <dataValidation type="textLength" errorStyle="information" allowBlank="1" showInputMessage="1" showErrorMessage="1" error="Sie müssen die Initialien zwei bis dreistellig eingeben." prompt="Bitte hier die Initalien eingeben: Max Schulze = MS" sqref="M3:M4">
      <formula1>2</formula1>
      <formula2>3</formula2>
    </dataValidation>
    <dataValidation type="list" allowBlank="1" showInputMessage="1" showErrorMessage="1" sqref="E36:E1048576">
      <formula1>#REF!</formula1>
    </dataValidation>
  </dataValidations>
  <pageMargins left="0.25" right="0.25" top="0.73666666666666669" bottom="0.75" header="0.3" footer="0.3"/>
  <pageSetup paperSize="9" scale="67" fitToHeight="0" orientation="landscape" r:id="rId1"/>
  <headerFooter>
    <oddFooter>&amp;L&amp;8Dateiversion 1.0 - 11.09.2017&amp;C&amp;9www.gkk-steuerberatung.de&amp;R&amp;9Seite &amp;P/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'VMA Tabelle'!$A:$A</xm:f>
          </x14:formula1>
          <xm:sqref>E9:E35</xm:sqref>
        </x14:dataValidation>
        <x14:dataValidation type="list" allowBlank="1" showInputMessage="1" showErrorMessage="1">
          <x14:formula1>
            <xm:f>Listenvorgaben!E1:E12</xm:f>
          </x14:formula1>
          <xm:sqref>D5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54fe8d02-e4c8-4bcd-beec-921a3f16087d</BSO999929>
</file>

<file path=customXml/itemProps1.xml><?xml version="1.0" encoding="utf-8"?>
<ds:datastoreItem xmlns:ds="http://schemas.openxmlformats.org/officeDocument/2006/customXml" ds:itemID="{4AA1131C-2C7F-4CBA-900E-8F87569E1B60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12</vt:i4>
      </vt:variant>
    </vt:vector>
  </HeadingPairs>
  <TitlesOfParts>
    <vt:vector size="26" baseType="lpstr">
      <vt:lpstr>202001</vt:lpstr>
      <vt:lpstr>202002</vt:lpstr>
      <vt:lpstr>202003</vt:lpstr>
      <vt:lpstr>202004</vt:lpstr>
      <vt:lpstr>202005</vt:lpstr>
      <vt:lpstr>202006</vt:lpstr>
      <vt:lpstr>202007</vt:lpstr>
      <vt:lpstr>202008</vt:lpstr>
      <vt:lpstr>202009</vt:lpstr>
      <vt:lpstr>202010</vt:lpstr>
      <vt:lpstr>202011</vt:lpstr>
      <vt:lpstr>202012</vt:lpstr>
      <vt:lpstr>Listenvorgaben</vt:lpstr>
      <vt:lpstr>VMA Tabelle</vt:lpstr>
      <vt:lpstr>'202001'!Druckbereich</vt:lpstr>
      <vt:lpstr>'202002'!Druckbereich</vt:lpstr>
      <vt:lpstr>'202003'!Druckbereich</vt:lpstr>
      <vt:lpstr>'202004'!Druckbereich</vt:lpstr>
      <vt:lpstr>'202005'!Druckbereich</vt:lpstr>
      <vt:lpstr>'202006'!Druckbereich</vt:lpstr>
      <vt:lpstr>'202007'!Druckbereich</vt:lpstr>
      <vt:lpstr>'202008'!Druckbereich</vt:lpstr>
      <vt:lpstr>'202009'!Druckbereich</vt:lpstr>
      <vt:lpstr>'202010'!Druckbereich</vt:lpstr>
      <vt:lpstr>'202011'!Druckbereich</vt:lpstr>
      <vt:lpstr>'202012'!Druckbereich</vt:lpstr>
    </vt:vector>
  </TitlesOfParts>
  <Company>DATEV 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Selle, Martin</dc:creator>
  <cp:lastModifiedBy>Marquardt, Anja</cp:lastModifiedBy>
  <cp:lastPrinted>2019-01-10T08:40:42Z</cp:lastPrinted>
  <dcterms:created xsi:type="dcterms:W3CDTF">2014-06-12T18:13:59Z</dcterms:created>
  <dcterms:modified xsi:type="dcterms:W3CDTF">2020-06-22T06:33:40Z</dcterms:modified>
</cp:coreProperties>
</file>